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1.xml" ContentType="application/vnd.openxmlformats-officedocument.drawing+xml"/>
  <Override PartName="/xl/worksheets/sheet38.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3.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4.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5.xml" ContentType="application/vnd.openxmlformats-officedocument.drawing+xml"/>
  <Override PartName="/xl/worksheets/sheet47.xml" ContentType="application/vnd.openxmlformats-officedocument.spreadsheetml.worksheet+xml"/>
  <Override PartName="/xl/drawings/drawing26.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7.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28.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drawings/drawing29.xml" ContentType="application/vnd.openxmlformats-officedocument.drawing+xml"/>
  <Override PartName="/xl/worksheets/sheet56.xml" ContentType="application/vnd.openxmlformats-officedocument.spreadsheetml.worksheet+xml"/>
  <Override PartName="/xl/drawings/drawing30.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31.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drawings/drawing32.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drawings/drawing33.xml" ContentType="application/vnd.openxmlformats-officedocument.drawing+xml"/>
  <Override PartName="/xl/worksheets/sheet65.xml" ContentType="application/vnd.openxmlformats-officedocument.spreadsheetml.worksheet+xml"/>
  <Override PartName="/xl/drawings/drawing34.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35.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drawings/drawing36.xml" ContentType="application/vnd.openxmlformats-officedocument.drawing+xml"/>
  <Override PartName="/xl/worksheets/sheet72.xml" ContentType="application/vnd.openxmlformats-officedocument.spreadsheetml.worksheet+xml"/>
  <Override PartName="/xl/worksheets/sheet73.xml" ContentType="application/vnd.openxmlformats-officedocument.spreadsheetml.worksheet+xml"/>
  <Override PartName="/xl/drawings/drawing37.xml" ContentType="application/vnd.openxmlformats-officedocument.drawing+xml"/>
  <Override PartName="/xl/worksheets/sheet74.xml" ContentType="application/vnd.openxmlformats-officedocument.spreadsheetml.worksheet+xml"/>
  <Override PartName="/xl/drawings/drawing38.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39.xml" ContentType="application/vnd.openxmlformats-officedocument.drawing+xml"/>
  <Override PartName="/xl/worksheets/sheet79.xml" ContentType="application/vnd.openxmlformats-officedocument.spreadsheetml.worksheet+xml"/>
  <Override PartName="/xl/worksheets/sheet80.xml" ContentType="application/vnd.openxmlformats-officedocument.spreadsheetml.worksheet+xml"/>
  <Override PartName="/xl/drawings/drawing40.xml" ContentType="application/vnd.openxmlformats-officedocument.drawing+xml"/>
  <Override PartName="/xl/worksheets/sheet81.xml" ContentType="application/vnd.openxmlformats-officedocument.spreadsheetml.worksheet+xml"/>
  <Override PartName="/xl/worksheets/sheet82.xml" ContentType="application/vnd.openxmlformats-officedocument.spreadsheetml.worksheet+xml"/>
  <Override PartName="/xl/drawings/drawing41.xml" ContentType="application/vnd.openxmlformats-officedocument.drawing+xml"/>
  <Override PartName="/xl/worksheets/sheet83.xml" ContentType="application/vnd.openxmlformats-officedocument.spreadsheetml.worksheet+xml"/>
  <Override PartName="/xl/drawings/drawing42.xml" ContentType="application/vnd.openxmlformats-officedocument.drawing+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drawings/drawing43.xml" ContentType="application/vnd.openxmlformats-officedocument.drawing+xml"/>
  <Override PartName="/xl/worksheets/sheet88.xml" ContentType="application/vnd.openxmlformats-officedocument.spreadsheetml.worksheet+xml"/>
  <Override PartName="/xl/worksheets/sheet89.xml" ContentType="application/vnd.openxmlformats-officedocument.spreadsheetml.worksheet+xml"/>
  <Override PartName="/xl/drawings/drawing44.xml" ContentType="application/vnd.openxmlformats-officedocument.drawing+xml"/>
  <Override PartName="/xl/worksheets/sheet90.xml" ContentType="application/vnd.openxmlformats-officedocument.spreadsheetml.worksheet+xml"/>
  <Override PartName="/xl/worksheets/sheet91.xml" ContentType="application/vnd.openxmlformats-officedocument.spreadsheetml.worksheet+xml"/>
  <Override PartName="/xl/drawings/drawing45.xml" ContentType="application/vnd.openxmlformats-officedocument.drawing+xml"/>
  <Override PartName="/xl/worksheets/sheet92.xml" ContentType="application/vnd.openxmlformats-officedocument.spreadsheetml.worksheet+xml"/>
  <Override PartName="/xl/drawings/drawing46.xml" ContentType="application/vnd.openxmlformats-officedocument.drawing+xml"/>
  <Override PartName="/xl/worksheets/sheet9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05" windowHeight="8160" tabRatio="881" firstSheet="10" activeTab="12"/>
  </bookViews>
  <sheets>
    <sheet name="sua  mau an tuyen khong ro 9" sheetId="1" state="hidden" r:id="rId1"/>
    <sheet name="M1" sheetId="2" state="hidden" r:id="rId2"/>
    <sheet name="M1PT" sheetId="3" state="hidden" r:id="rId3"/>
    <sheet name="M2" sheetId="4" state="hidden" r:id="rId4"/>
    <sheet name="M2PT" sheetId="5" state="hidden" r:id="rId5"/>
    <sheet name="M3" sheetId="6" state="hidden" r:id="rId6"/>
    <sheet name="M3PT" sheetId="7" state="hidden" r:id="rId7"/>
    <sheet name="M4" sheetId="8" state="hidden" r:id="rId8"/>
    <sheet name="M4PT" sheetId="9" state="hidden" r:id="rId9"/>
    <sheet name="M5" sheetId="10" state="hidden" r:id="rId10"/>
    <sheet name="M7" sheetId="11" r:id="rId11"/>
    <sheet name="M6" sheetId="12" r:id="rId12"/>
    <sheet name="M5-Cuc" sheetId="13" r:id="rId13"/>
    <sheet name="M4PT-Cuc" sheetId="14" r:id="rId14"/>
    <sheet name="M4-Cuc" sheetId="15" r:id="rId15"/>
    <sheet name="M3PT-Cuc" sheetId="16" r:id="rId16"/>
    <sheet name="M3-Cuc" sheetId="17" r:id="rId17"/>
    <sheet name="M2PT-Cuc" sheetId="18" r:id="rId18"/>
    <sheet name="M2-Cuc" sheetId="19" r:id="rId19"/>
    <sheet name="M1PT-Cuc" sheetId="20" r:id="rId20"/>
    <sheet name="M1-Cuc" sheetId="21" r:id="rId21"/>
    <sheet name="M5-VThuy" sheetId="22" state="hidden" r:id="rId22"/>
    <sheet name="M4PT-VThuy" sheetId="23" state="hidden" r:id="rId23"/>
    <sheet name="M4-VThuy" sheetId="24" state="hidden" r:id="rId24"/>
    <sheet name="M3PT-VThuy" sheetId="25" state="hidden" r:id="rId25"/>
    <sheet name="M3-VThuy" sheetId="26" state="hidden" r:id="rId26"/>
    <sheet name="M2PT-VThuy" sheetId="27" state="hidden" r:id="rId27"/>
    <sheet name="M2-ViThuy" sheetId="28" state="hidden" r:id="rId28"/>
    <sheet name="M1PT-VThuy" sheetId="29" state="hidden" r:id="rId29"/>
    <sheet name="M1-VThuy" sheetId="30" state="hidden" r:id="rId30"/>
    <sheet name="M1-PH" sheetId="31" state="hidden" r:id="rId31"/>
    <sheet name="M1PT-PH" sheetId="32" state="hidden" r:id="rId32"/>
    <sheet name="M2-PH" sheetId="33" state="hidden" r:id="rId33"/>
    <sheet name="M2PT-PH" sheetId="34" state="hidden" r:id="rId34"/>
    <sheet name="M3-PH" sheetId="35" state="hidden" r:id="rId35"/>
    <sheet name="M3PT-PH" sheetId="36" state="hidden" r:id="rId36"/>
    <sheet name="M4-PH" sheetId="37" state="hidden" r:id="rId37"/>
    <sheet name="M4PT-PH" sheetId="38" state="hidden" r:id="rId38"/>
    <sheet name="M5-PH" sheetId="39" state="hidden" r:id="rId39"/>
    <sheet name="M1-CTA" sheetId="40" state="hidden" r:id="rId40"/>
    <sheet name="M1PT-CTA" sheetId="41" state="hidden" r:id="rId41"/>
    <sheet name="M2-CTA" sheetId="42" state="hidden" r:id="rId42"/>
    <sheet name="M2PT-CTA" sheetId="43" state="hidden" r:id="rId43"/>
    <sheet name="M3-CTA" sheetId="44" state="hidden" r:id="rId44"/>
    <sheet name="M3PT-CTA" sheetId="45" state="hidden" r:id="rId45"/>
    <sheet name="M4-CTA" sheetId="46" state="hidden" r:id="rId46"/>
    <sheet name="M4PT-CTA" sheetId="47" state="hidden" r:id="rId47"/>
    <sheet name="M5-CTA" sheetId="48" state="hidden" r:id="rId48"/>
    <sheet name="M1-VThanh" sheetId="49" state="hidden" r:id="rId49"/>
    <sheet name="M1PT-VThanh" sheetId="50" state="hidden" r:id="rId50"/>
    <sheet name="M2-VThanh" sheetId="51" state="hidden" r:id="rId51"/>
    <sheet name="M2PT-VThanh" sheetId="52" state="hidden" r:id="rId52"/>
    <sheet name="M3-VThanh" sheetId="53" state="hidden" r:id="rId53"/>
    <sheet name="M3PT-VThanh" sheetId="54" state="hidden" r:id="rId54"/>
    <sheet name="M4-VThanh" sheetId="55" state="hidden" r:id="rId55"/>
    <sheet name="M4PT-VThanh" sheetId="56" state="hidden" r:id="rId56"/>
    <sheet name="M5-VThanh" sheetId="57" state="hidden" r:id="rId57"/>
    <sheet name="M1-CT" sheetId="58" state="hidden" r:id="rId58"/>
    <sheet name="M1PT-CT" sheetId="59" state="hidden" r:id="rId59"/>
    <sheet name="M2-CT" sheetId="60" state="hidden" r:id="rId60"/>
    <sheet name="M2PT-CT" sheetId="61" state="hidden" r:id="rId61"/>
    <sheet name="M3-CT" sheetId="62" state="hidden" r:id="rId62"/>
    <sheet name="M3PT-CT" sheetId="63" state="hidden" r:id="rId63"/>
    <sheet name="M4-CT" sheetId="64" state="hidden" r:id="rId64"/>
    <sheet name="M4PT-CT" sheetId="65" state="hidden" r:id="rId65"/>
    <sheet name="M5-CT" sheetId="66" state="hidden" r:id="rId66"/>
    <sheet name="M1-NB" sheetId="67" state="hidden" r:id="rId67"/>
    <sheet name="M1PT-NB" sheetId="68" state="hidden" r:id="rId68"/>
    <sheet name="M2-NB" sheetId="69" state="hidden" r:id="rId69"/>
    <sheet name="M2PT-NB" sheetId="70" state="hidden" r:id="rId70"/>
    <sheet name="M3-NB" sheetId="71" state="hidden" r:id="rId71"/>
    <sheet name="M3PT-NB" sheetId="72" state="hidden" r:id="rId72"/>
    <sheet name="M4-NB" sheetId="73" state="hidden" r:id="rId73"/>
    <sheet name="M4PT-NB" sheetId="74" state="hidden" r:id="rId74"/>
    <sheet name="M5-NB" sheetId="75" state="hidden" r:id="rId75"/>
    <sheet name="M1-TXLM" sheetId="76" state="hidden" r:id="rId76"/>
    <sheet name="M1PT-TXLM" sheetId="77" state="hidden" r:id="rId77"/>
    <sheet name="M2-TXLM" sheetId="78" state="hidden" r:id="rId78"/>
    <sheet name="M2PT-TXLM" sheetId="79" state="hidden" r:id="rId79"/>
    <sheet name="M3-TXLM" sheetId="80" state="hidden" r:id="rId80"/>
    <sheet name="M3PT-TXLM" sheetId="81" state="hidden" r:id="rId81"/>
    <sheet name="M4-TXLM" sheetId="82" state="hidden" r:id="rId82"/>
    <sheet name="M4PT-TXLM" sheetId="83" state="hidden" r:id="rId83"/>
    <sheet name="M5-TXLM" sheetId="84" state="hidden" r:id="rId84"/>
    <sheet name="M1-HLM" sheetId="85" state="hidden" r:id="rId85"/>
    <sheet name="M1PT-HLM" sheetId="86" state="hidden" r:id="rId86"/>
    <sheet name="M2-HLM" sheetId="87" state="hidden" r:id="rId87"/>
    <sheet name="M2PT-HLM" sheetId="88" state="hidden" r:id="rId88"/>
    <sheet name="M3-HLM" sheetId="89" state="hidden" r:id="rId89"/>
    <sheet name="M3PT-HLM" sheetId="90" state="hidden" r:id="rId90"/>
    <sheet name="M4-HLM" sheetId="91" state="hidden" r:id="rId91"/>
    <sheet name="M4PT-HLM" sheetId="92" state="hidden" r:id="rId92"/>
    <sheet name="M5-HLM" sheetId="93" state="hidden" r:id="rId93"/>
  </sheets>
  <externalReferences>
    <externalReference r:id="rId96"/>
  </externalReferences>
  <definedNames/>
  <calcPr fullCalcOnLoad="1"/>
</workbook>
</file>

<file path=xl/sharedStrings.xml><?xml version="1.0" encoding="utf-8"?>
<sst xmlns="http://schemas.openxmlformats.org/spreadsheetml/2006/main" count="5997" uniqueCount="301">
  <si>
    <t>I</t>
  </si>
  <si>
    <t>II</t>
  </si>
  <si>
    <t>...........................................................</t>
  </si>
  <si>
    <t>..........................................................</t>
  </si>
  <si>
    <t>Số việc</t>
  </si>
  <si>
    <t xml:space="preserve"> </t>
  </si>
  <si>
    <t>NGƯỜI LẬP BIỂU</t>
  </si>
  <si>
    <t>CỤC TRƯỞNG (CHI CỤC TRƯỞNG)</t>
  </si>
  <si>
    <t>A</t>
  </si>
  <si>
    <t>Chia ra:</t>
  </si>
  <si>
    <t>Trang số: 01</t>
  </si>
  <si>
    <t>Đơn vị tính: Việc</t>
  </si>
  <si>
    <t>III</t>
  </si>
  <si>
    <t>…………….,ngày…… tháng….. năm ……….</t>
  </si>
  <si>
    <t>Số tiền</t>
  </si>
  <si>
    <t>Đơn vị  nhận báo cáo:…………</t>
  </si>
  <si>
    <t>............ tháng / năm ..........</t>
  </si>
  <si>
    <t>……tháng/năm ……..</t>
  </si>
  <si>
    <t xml:space="preserve">Cục Thi hành án </t>
  </si>
  <si>
    <t>Các Chi cục Thi hành án</t>
  </si>
  <si>
    <r>
      <t xml:space="preserve">…………..…., ngày…….tháng……năm …….….
</t>
    </r>
    <r>
      <rPr>
        <b/>
        <sz val="13"/>
        <rFont val="Times New Roman"/>
        <family val="1"/>
      </rPr>
      <t>CỤC TRƯỞNG (CHI CỤC TRƯỞNG)</t>
    </r>
  </si>
  <si>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</si>
  <si>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</si>
  <si>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</si>
  <si>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</si>
  <si>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</si>
  <si>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</si>
  <si>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</si>
  <si>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</si>
  <si>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</si>
  <si>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</si>
  <si>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Tổng số</t>
  </si>
  <si>
    <t>Tổng số</t>
  </si>
  <si>
    <t xml:space="preserve">                    A</t>
  </si>
  <si>
    <t>Tổng số</t>
  </si>
  <si>
    <t xml:space="preserve">         CỤC TRƯỞNG (CHI CỤC TRƯỞNG)</t>
  </si>
  <si>
    <t>Ghi chú:</t>
  </si>
  <si>
    <t xml:space="preserve">Ghi chú:  </t>
  </si>
  <si>
    <t>- Biểu này được dùng chung cho Chấp hành viên, Chi cục Thi hành án dân sự và Cục Thi hành án dân sự;</t>
  </si>
  <si>
    <t>1</t>
  </si>
  <si>
    <t>2</t>
  </si>
  <si>
    <t>1.1</t>
  </si>
  <si>
    <t>1.2</t>
  </si>
  <si>
    <t>2.1</t>
  </si>
  <si>
    <t>2.2</t>
  </si>
  <si>
    <t>3</t>
  </si>
  <si>
    <t xml:space="preserve"> - Biểu mẫu này dùng cho Cục Thi hành án dân sự và Chi cục Thi hành án dân sự;</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</si>
  <si>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</si>
  <si>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</si>
  <si>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</si>
  <si>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</si>
  <si>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</si>
  <si>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</si>
  <si>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</si>
  <si>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</si>
  <si>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</si>
  <si>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 xml:space="preserve">   (ký, họ tên)</t>
  </si>
  <si>
    <t>Tên chỉ tiêu</t>
  </si>
  <si>
    <t>Chỉ tiêu</t>
  </si>
  <si>
    <t xml:space="preserve">Tên chỉ tiêu
</t>
  </si>
  <si>
    <t>Tên đơn vị</t>
  </si>
  <si>
    <t>4</t>
  </si>
  <si>
    <t>5</t>
  </si>
  <si>
    <t>6</t>
  </si>
  <si>
    <t>7</t>
  </si>
  <si>
    <t>KẾT QUẢ THI HÀNH ÁN DÂN SỰ TÍNH BẰNG TIỀN</t>
  </si>
  <si>
    <t>Ngày nhận báo cáo….……</t>
  </si>
  <si>
    <t xml:space="preserve"> KẾT QUẢ THI HÀNH ÁN DÂN SỰ TÍNH BẰNG VIỆC</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</si>
  <si>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</si>
  <si>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</si>
  <si>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</si>
  <si>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</si>
  <si>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</si>
  <si>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</si>
  <si>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</si>
  <si>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</si>
  <si>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</si>
  <si>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</si>
  <si>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</si>
  <si>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</si>
  <si>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Đơn vị báo cáo: .…........…..…..</t>
  </si>
  <si>
    <t>Chủ động thi hành án</t>
  </si>
  <si>
    <t>Đơn vị  nhận báo cáo:.........……</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</si>
  <si>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</si>
  <si>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</si>
  <si>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</si>
  <si>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</si>
  <si>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</si>
  <si>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</si>
  <si>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</si>
  <si>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</si>
  <si>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</si>
  <si>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</si>
  <si>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</si>
  <si>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</si>
  <si>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</si>
  <si>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</si>
  <si>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</si>
  <si>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</si>
  <si>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</si>
  <si>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</si>
  <si>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</si>
  <si>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</si>
  <si>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</si>
  <si>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</si>
  <si>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</si>
  <si>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</si>
  <si>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</si>
  <si>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</si>
  <si>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</si>
  <si>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</si>
  <si>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</si>
  <si>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</si>
  <si>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</si>
  <si>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</si>
  <si>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</si>
  <si>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</si>
  <si>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</si>
  <si>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</si>
  <si>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</si>
  <si>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</si>
  <si>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</si>
  <si>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</si>
  <si>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</si>
  <si>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</si>
  <si>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</si>
  <si>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</si>
  <si>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</si>
  <si>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</si>
  <si>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</si>
  <si>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</si>
  <si>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</si>
  <si>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</si>
  <si>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</si>
  <si>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</si>
  <si>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</si>
  <si>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</si>
  <si>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</si>
  <si>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</si>
  <si>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</si>
  <si>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</si>
  <si>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</si>
  <si>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</si>
  <si>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</si>
  <si>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</si>
  <si>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..……,ngày……tháng……năm  ..................                                                             
</t>
  </si>
  <si>
    <t xml:space="preserve">..……,ngày……tháng……năm................              </t>
  </si>
  <si>
    <t xml:space="preserve">              NGƯỜI LẬP BIỂU</t>
  </si>
  <si>
    <t xml:space="preserve">                (ký, họ tên) </t>
  </si>
  <si>
    <t xml:space="preserve"> (ký, họ tên, đóng dấu)</t>
  </si>
  <si>
    <t>PHÂN TÍCH MỘT SỐ CHỈ TIÊU 
VIỆC THI HÀNH ÁN DÂN SỰ CHỦ ĐỘNG</t>
  </si>
  <si>
    <t>Đơn vị báo cáo: .……..…..</t>
  </si>
  <si>
    <t>Theo yêu cầu thi hành án</t>
  </si>
  <si>
    <t>………....……..…………….</t>
  </si>
  <si>
    <t>Đơn vị  nhận báo cáo:……</t>
  </si>
  <si>
    <t>……………………………</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</si>
  <si>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</si>
  <si>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</si>
  <si>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</si>
  <si>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</si>
  <si>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</si>
  <si>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</si>
  <si>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</si>
  <si>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</si>
  <si>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</si>
  <si>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</si>
  <si>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ngày.... tháng.....năm........                                                                                          .................., ngày.....tháng......năm...........</t>
  </si>
  <si>
    <t xml:space="preserve">            NGƯỜI LẬP BIỂU                                                                                                          CỤC TRƯỞNG (CHI CỤC TRƯỞNG)</t>
  </si>
  <si>
    <t xml:space="preserve">           (ký, ghi rõ họ tên)                                                                                                                       (ký, đóng dấu, ghi rõ họ tên)</t>
  </si>
  <si>
    <t>PHÂN TÍCH MỘT SỐ CHỈ TIÊU
VIỆC THI HÀNH ÁN DÂN SỰ THEO YÊU  CẦU</t>
  </si>
  <si>
    <t xml:space="preserve"> KẾT QUẢ THI HÀNH ÁN DÂN SỰ TÍNH BẰNG TIỀN</t>
  </si>
  <si>
    <t>Đơn vị báo cáo: .…....……..</t>
  </si>
  <si>
    <t>Đơn vị  nhận báo cáo:…...…</t>
  </si>
  <si>
    <t>…………..………………………</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</si>
  <si>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</si>
  <si>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</si>
  <si>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</si>
  <si>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</si>
  <si>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</si>
  <si>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</si>
  <si>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</si>
  <si>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</si>
  <si>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</si>
  <si>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</si>
  <si>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</si>
  <si>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Đơn vị báo cáo: .…..…..…..</t>
  </si>
  <si>
    <t>Đơn vị  nhận báo cáo:...……</t>
  </si>
  <si>
    <t>.............., ngày.... tháng.....năm........                                                                             .................., ngày.....tháng......năm...........</t>
  </si>
  <si>
    <t xml:space="preserve">            NGƯỜI LẬP BIỂU                                                                                                CỤC TRƯỞNG (CHI CỤC TRƯỞNG)</t>
  </si>
  <si>
    <t xml:space="preserve">           (ký, ghi rõ họ tên)                                                                                                             (ký, đóng dấu, ghi rõ họ tên)</t>
  </si>
  <si>
    <t>PHÂN TÍCH MỘT SỐ CHỈ TIÊU 
TIỀN THI HÀNH ÁN DÂN SỰ THEO YÊU  CẦU</t>
  </si>
  <si>
    <t>Đơn vị báo cáo: …………….</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</si>
  <si>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</si>
  <si>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</si>
  <si>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</si>
  <si>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</si>
  <si>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</si>
  <si>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</si>
  <si>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</si>
  <si>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</si>
  <si>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</si>
  <si>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</si>
  <si>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t>
  </si>
  <si>
    <t>………….....……………..…………</t>
  </si>
  <si>
    <t>…..….........…..……..…………….</t>
  </si>
  <si>
    <t>………..........……..…………….</t>
  </si>
  <si>
    <t>……..…...……………………</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</si>
  <si>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</si>
  <si>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</si>
  <si>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</si>
  <si>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</si>
  <si>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</si>
  <si>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</si>
  <si>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</si>
  <si>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</si>
  <si>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</si>
  <si>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</si>
  <si>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</si>
  <si>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</si>
  <si>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</si>
  <si>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</si>
  <si>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</si>
  <si>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Số  tạm đình chỉ thi hành án (Điều 49 Luật Thi hành án dân sự)</t>
  </si>
  <si>
    <t>Số  chưa có điều kiện thi hành (Điều 44a Luật Thi hành án dân sự)</t>
  </si>
  <si>
    <t>Số hoãn thi hành án (Điều 48 Luật Thi hành án dân sự )</t>
  </si>
  <si>
    <t xml:space="preserve"> Số chưa có điều kiện thi hành ( Điều 44a Luật Thi hành án dân sự)</t>
  </si>
  <si>
    <t>1.9</t>
  </si>
  <si>
    <t xml:space="preserve">Đơn vị báo cáo: </t>
  </si>
  <si>
    <t>03 tháng / năm 2016</t>
  </si>
  <si>
    <t>Cục THADS tỉnh Hậu Giang</t>
  </si>
  <si>
    <t>Đơn vị  nhận báo cáo:</t>
  </si>
  <si>
    <t>Tổng cục Thi hành án dân sự</t>
  </si>
  <si>
    <t xml:space="preserve">Hâu Giang,ngày 06 tháng 01 năm 2016                                                        
</t>
  </si>
  <si>
    <t>Phạm Hữu Huy</t>
  </si>
  <si>
    <t xml:space="preserve">Hâu Giang,ngày 06 tháng 01 năm 2016      </t>
  </si>
  <si>
    <t xml:space="preserve">CỤC TRƯỞNG </t>
  </si>
  <si>
    <t>Sơn  Duy  Oai</t>
  </si>
  <si>
    <t xml:space="preserve">          NGƯỜI LẬP BIỂU</t>
  </si>
  <si>
    <t xml:space="preserve">            Phạm Hữu Huy</t>
  </si>
  <si>
    <t>03tháng / năm 2016</t>
  </si>
  <si>
    <t>Đơn vị báo cáo:</t>
  </si>
  <si>
    <t>Hậu Giang, ngày 06 tháng 01 năm 2016</t>
  </si>
  <si>
    <r>
      <t xml:space="preserve">Hậu Giang, ngày 06 tháng 01 năm 2016
</t>
    </r>
    <r>
      <rPr>
        <b/>
        <sz val="13"/>
        <rFont val="Times New Roman"/>
        <family val="1"/>
      </rPr>
      <t xml:space="preserve">CỤC TRƯỞNG </t>
    </r>
  </si>
  <si>
    <t xml:space="preserve">Tổng cục Thi hành án dân sự </t>
  </si>
  <si>
    <t>03 tháng/năm 2016</t>
  </si>
  <si>
    <t>Chi cục THADS………</t>
  </si>
  <si>
    <t>Cục Thi hành án dân sự tỉnh HG</t>
  </si>
  <si>
    <t>Chi cục THADS…….</t>
  </si>
  <si>
    <t>Kết quả
 M3 + M4
 So sánh với  Mẫu 5</t>
  </si>
  <si>
    <t>Cục THADS tỉnh HG</t>
  </si>
  <si>
    <t>Kết quả
 M1 + M2 So sánh với Mẫu 6</t>
  </si>
  <si>
    <t>Đơn vị báo cáo: Chi cục THADS</t>
  </si>
  <si>
    <t>Đơn vị  nhận báo cáo:.</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</si>
  <si>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</si>
  <si>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</si>
  <si>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</si>
  <si>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</si>
  <si>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</si>
  <si>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</si>
  <si>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</si>
  <si>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</si>
  <si>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</si>
  <si>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</si>
  <si>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</si>
  <si>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</si>
  <si>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</si>
  <si>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</si>
  <si>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</si>
  <si>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</si>
  <si>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</si>
  <si>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</si>
  <si>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</si>
  <si>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</si>
  <si>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</si>
  <si>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Biểu số: 07/TK-THA</t>
  </si>
  <si>
    <t xml:space="preserve">   KẾT QUẢ THI HÀNH ÁN DÂN SỰ TÍNH BẰNG TIỀN </t>
  </si>
  <si>
    <t>Đơn vị  báo cáo:</t>
  </si>
  <si>
    <t xml:space="preserve">Đơn vị nhận báo cáo: </t>
  </si>
  <si>
    <t>Tỷ lệ: 
( %) (xong  + đình chỉ+ giảm)/ Có điều kiện * 100%</t>
  </si>
  <si>
    <t>CHI CỤC TRƯỞNG</t>
  </si>
  <si>
    <t>Nguyễn Văn A</t>
  </si>
  <si>
    <t>……………………….</t>
  </si>
  <si>
    <t>………………………..</t>
  </si>
  <si>
    <t>……. tháng/năm ……..</t>
  </si>
  <si>
    <t>……………….., ngày      tháng ….. năm 2016</t>
  </si>
  <si>
    <t>……………., ngày      tháng …... năm 2016</t>
  </si>
  <si>
    <t>Hậu Giang, ngày       tháng …. năm 2016</t>
  </si>
  <si>
    <t>Hậu Giang, ngày      tháng …. năm 2016</t>
  </si>
  <si>
    <t>……………………</t>
  </si>
  <si>
    <t>…………………………</t>
  </si>
  <si>
    <t>Chi cục THADS……….</t>
  </si>
  <si>
    <t>Chi cục THADS</t>
  </si>
  <si>
    <t>Mẫu 6</t>
  </si>
  <si>
    <t>Mẫu 1 + 
Mẫu 2</t>
  </si>
  <si>
    <t>Mẫu 7</t>
  </si>
  <si>
    <t>Kết quả Mẫu 5 So sánh Mẫu 7</t>
  </si>
  <si>
    <t>KẾT QUẢ 
CUỐI CÙNG</t>
  </si>
  <si>
    <t xml:space="preserve"> Mẫu 3 +
 Mẫu 4 </t>
  </si>
  <si>
    <t>……………………..</t>
  </si>
  <si>
    <t>Lưu ý: Tổng thụ lý = Số năm trước chuyển 
sang + Số thụ lý mới = Tổng số phải thi hành + Ủy thác</t>
  </si>
  <si>
    <t xml:space="preserve">Số Cục rút lên chỉ thực hiện việc theo dõi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</si>
</sst>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 numFmtId="194" formatCode="0.000"/>
    <numFmt numFmtId="195" formatCode="0.0000"/>
    <numFmt numFmtId="196" formatCode="#,##0.0"/>
  </numFmts>
  <fonts count="105">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b/>
      <sz val="10"/>
      <name val=".VnTimeH"/>
      <family val="2"/>
    </font>
    <font>
      <i/>
      <sz val="13"/>
      <name val="Times New Roman"/>
      <family val="1"/>
    </font>
    <font>
      <sz val="9"/>
      <name val="Times New Roman"/>
      <family val="1"/>
    </font>
    <font>
      <b/>
      <sz val="14"/>
      <name val="Times New Roman"/>
      <family val="1"/>
    </font>
    <font>
      <b/>
      <sz val="8"/>
      <name val="Times New Roman"/>
      <family val="1"/>
    </font>
    <font>
      <sz val="14"/>
      <name val="Times New Roman"/>
      <family val="1"/>
    </font>
    <font>
      <sz val="11"/>
      <name val=".VnTimeH"/>
      <family val="2"/>
    </font>
    <font>
      <sz val="11"/>
      <name val=".VnTime"/>
      <family val="2"/>
    </font>
    <font>
      <i/>
      <sz val="15"/>
      <name val="Times New Roman"/>
      <family val="1"/>
    </font>
    <font>
      <sz val="15"/>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b/>
      <sz val="12"/>
      <color indexed="10"/>
      <name val="Times New Roman"/>
      <family val="1"/>
    </font>
    <font>
      <b/>
      <sz val="10"/>
      <color indexed="10"/>
      <name val="Times New Roman"/>
      <family val="1"/>
    </font>
    <font>
      <sz val="10"/>
      <color indexed="10"/>
      <name val=".VnTime"/>
      <family val="2"/>
    </font>
    <font>
      <sz val="13"/>
      <color indexed="10"/>
      <name val="Times New Roman"/>
      <family val="1"/>
    </font>
    <font>
      <sz val="8"/>
      <color indexed="13"/>
      <name val="Times New Roman"/>
      <family val="1"/>
    </font>
    <font>
      <b/>
      <sz val="12"/>
      <color indexed="13"/>
      <name val="Times New Roman"/>
      <family val="1"/>
    </font>
    <font>
      <b/>
      <sz val="14"/>
      <color indexed="13"/>
      <name val="Times New Roman"/>
      <family val="1"/>
    </font>
    <font>
      <b/>
      <i/>
      <sz val="14"/>
      <color indexed="13"/>
      <name val="Times New Roman"/>
      <family val="1"/>
    </font>
    <font>
      <b/>
      <i/>
      <sz val="12"/>
      <color indexed="13"/>
      <name val="Times New Roman"/>
      <family val="1"/>
    </font>
    <font>
      <b/>
      <sz val="15"/>
      <color indexed="13"/>
      <name val="Times New Roman"/>
      <family val="1"/>
    </font>
    <font>
      <b/>
      <sz val="14"/>
      <color indexed="56"/>
      <name val="Times New Roman"/>
      <family val="1"/>
    </font>
    <font>
      <sz val="8"/>
      <color indexed="8"/>
      <name val=".VnHelvetInsH"/>
      <family val="2"/>
    </font>
    <font>
      <sz val="9"/>
      <color indexed="8"/>
      <name val=".VnHelvetInsH"/>
      <family val="2"/>
    </font>
    <font>
      <b/>
      <i/>
      <sz val="16"/>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b/>
      <sz val="11"/>
      <color rgb="FFFF0000"/>
      <name val="Times New Roman"/>
      <family val="1"/>
    </font>
    <font>
      <sz val="11"/>
      <color rgb="FFFF0000"/>
      <name val="Times New Roman"/>
      <family val="1"/>
    </font>
    <font>
      <b/>
      <sz val="12"/>
      <color rgb="FFFF0000"/>
      <name val="Times New Roman"/>
      <family val="1"/>
    </font>
    <font>
      <b/>
      <sz val="10"/>
      <color rgb="FFFF0000"/>
      <name val="Times New Roman"/>
      <family val="1"/>
    </font>
    <font>
      <sz val="10"/>
      <color rgb="FFFF0000"/>
      <name val=".VnTime"/>
      <family val="2"/>
    </font>
    <font>
      <sz val="13"/>
      <color rgb="FFFF0000"/>
      <name val="Times New Roman"/>
      <family val="1"/>
    </font>
    <font>
      <sz val="8"/>
      <color rgb="FFFFFF00"/>
      <name val="Times New Roman"/>
      <family val="1"/>
    </font>
    <font>
      <b/>
      <sz val="12"/>
      <color rgb="FFFFFF00"/>
      <name val="Times New Roman"/>
      <family val="1"/>
    </font>
    <font>
      <b/>
      <sz val="14"/>
      <color rgb="FFFFFF00"/>
      <name val="Times New Roman"/>
      <family val="1"/>
    </font>
    <font>
      <b/>
      <i/>
      <sz val="14"/>
      <color rgb="FFFFFF00"/>
      <name val="Times New Roman"/>
      <family val="1"/>
    </font>
    <font>
      <b/>
      <i/>
      <sz val="12"/>
      <color rgb="FFFFFF00"/>
      <name val="Times New Roman"/>
      <family val="1"/>
    </font>
    <font>
      <b/>
      <sz val="15"/>
      <color rgb="FFFFFF00"/>
      <name val="Times New Roman"/>
      <family val="1"/>
    </font>
    <font>
      <b/>
      <sz val="14"/>
      <color rgb="FF002060"/>
      <name val="Times New Roman"/>
      <family val="1"/>
    </font>
    <font>
      <b/>
      <i/>
      <sz val="16"/>
      <color rgb="FF00206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943">
    <xf numFmtId="0" fontId="0" fillId="0" borderId="0" xfId="0" applyAlignment="1">
      <alignment/>
    </xf>
    <xf numFmtId="49" fontId="2" fillId="0" borderId="0" xfId="0" applyNumberFormat="1" applyFont="1" applyAlignment="1">
      <alignment/>
    </xf>
    <xf numFmtId="49" fontId="0" fillId="0" borderId="0" xfId="0" applyNumberFormat="1" applyFill="1" applyAlignment="1">
      <alignment/>
    </xf>
    <xf numFmtId="49" fontId="13" fillId="0" borderId="10" xfId="0" applyNumberFormat="1" applyFont="1" applyBorder="1" applyAlignment="1">
      <alignment horizontal="center"/>
    </xf>
    <xf numFmtId="49" fontId="11" fillId="0" borderId="0" xfId="0" applyNumberFormat="1" applyFont="1" applyAlignment="1">
      <alignment/>
    </xf>
    <xf numFmtId="49" fontId="5" fillId="0" borderId="0" xfId="0" applyNumberFormat="1" applyFont="1" applyBorder="1" applyAlignment="1">
      <alignment/>
    </xf>
    <xf numFmtId="49" fontId="2" fillId="0" borderId="0" xfId="0" applyNumberFormat="1" applyFont="1" applyBorder="1" applyAlignment="1">
      <alignment/>
    </xf>
    <xf numFmtId="49" fontId="10" fillId="0" borderId="10" xfId="0" applyNumberFormat="1" applyFont="1" applyBorder="1" applyAlignment="1">
      <alignment horizontal="center"/>
    </xf>
    <xf numFmtId="49" fontId="10" fillId="0" borderId="10" xfId="0" applyNumberFormat="1" applyFont="1" applyBorder="1" applyAlignment="1">
      <alignment/>
    </xf>
    <xf numFmtId="49" fontId="11" fillId="0" borderId="0" xfId="0" applyNumberFormat="1" applyFont="1" applyAlignment="1">
      <alignment/>
    </xf>
    <xf numFmtId="49" fontId="22" fillId="0" borderId="0" xfId="0" applyNumberFormat="1" applyFont="1" applyBorder="1" applyAlignment="1">
      <alignment/>
    </xf>
    <xf numFmtId="49" fontId="7" fillId="0" borderId="0" xfId="0" applyNumberFormat="1" applyFont="1" applyBorder="1" applyAlignment="1">
      <alignment horizontal="center"/>
    </xf>
    <xf numFmtId="49" fontId="13" fillId="0" borderId="10" xfId="0" applyNumberFormat="1" applyFont="1" applyFill="1" applyBorder="1" applyAlignment="1">
      <alignment horizontal="left"/>
    </xf>
    <xf numFmtId="49" fontId="1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13" fillId="0" borderId="12" xfId="0" applyNumberFormat="1" applyFont="1" applyFill="1" applyBorder="1" applyAlignment="1">
      <alignment/>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xf>
    <xf numFmtId="49" fontId="14" fillId="0" borderId="10" xfId="0" applyNumberFormat="1" applyFont="1" applyFill="1" applyBorder="1" applyAlignment="1">
      <alignment horizontal="left"/>
    </xf>
    <xf numFmtId="49" fontId="2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xf>
    <xf numFmtId="49" fontId="19" fillId="0" borderId="10" xfId="0" applyNumberFormat="1" applyFont="1" applyFill="1" applyBorder="1" applyAlignment="1">
      <alignment horizontal="left"/>
    </xf>
    <xf numFmtId="49" fontId="13"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24" fillId="0" borderId="10" xfId="0" applyNumberFormat="1" applyFont="1" applyFill="1" applyBorder="1" applyAlignment="1">
      <alignment horizontal="center"/>
    </xf>
    <xf numFmtId="49" fontId="26" fillId="0" borderId="0" xfId="0" applyNumberFormat="1" applyFont="1" applyFill="1" applyAlignment="1">
      <alignment/>
    </xf>
    <xf numFmtId="49" fontId="27" fillId="0" borderId="0" xfId="0" applyNumberFormat="1" applyFont="1" applyFill="1" applyAlignment="1">
      <alignment/>
    </xf>
    <xf numFmtId="49" fontId="10" fillId="0" borderId="0" xfId="0" applyNumberFormat="1" applyFont="1" applyFill="1" applyAlignment="1">
      <alignment/>
    </xf>
    <xf numFmtId="49" fontId="20" fillId="0" borderId="0" xfId="0" applyNumberFormat="1" applyFont="1" applyFill="1" applyAlignment="1">
      <alignment wrapText="1"/>
    </xf>
    <xf numFmtId="49" fontId="11" fillId="0" borderId="0" xfId="0" applyNumberFormat="1" applyFont="1" applyFill="1" applyAlignment="1">
      <alignment/>
    </xf>
    <xf numFmtId="49" fontId="10" fillId="0" borderId="0" xfId="0" applyNumberFormat="1" applyFont="1" applyFill="1" applyAlignment="1">
      <alignment wrapText="1"/>
    </xf>
    <xf numFmtId="49" fontId="13" fillId="0" borderId="10" xfId="0" applyNumberFormat="1" applyFont="1" applyFill="1" applyBorder="1" applyAlignment="1">
      <alignment/>
    </xf>
    <xf numFmtId="49" fontId="22" fillId="0" borderId="0" xfId="0" applyNumberFormat="1" applyFont="1" applyFill="1" applyBorder="1" applyAlignment="1">
      <alignment vertical="center" wrapText="1"/>
    </xf>
    <xf numFmtId="49" fontId="25" fillId="0" borderId="0" xfId="0" applyNumberFormat="1" applyFont="1" applyFill="1" applyAlignment="1">
      <alignment/>
    </xf>
    <xf numFmtId="49" fontId="29" fillId="0" borderId="0" xfId="0" applyNumberFormat="1" applyFont="1" applyFill="1" applyBorder="1" applyAlignment="1">
      <alignment vertical="center" wrapText="1"/>
    </xf>
    <xf numFmtId="2" fontId="2" fillId="0" borderId="0" xfId="0" applyNumberFormat="1" applyFont="1" applyAlignment="1">
      <alignment/>
    </xf>
    <xf numFmtId="2" fontId="8" fillId="0" borderId="0" xfId="0" applyNumberFormat="1" applyFont="1" applyBorder="1" applyAlignment="1">
      <alignment/>
    </xf>
    <xf numFmtId="2" fontId="2" fillId="0" borderId="0" xfId="0" applyNumberFormat="1" applyFont="1" applyBorder="1" applyAlignment="1">
      <alignment/>
    </xf>
    <xf numFmtId="2" fontId="11" fillId="0" borderId="0" xfId="0" applyNumberFormat="1" applyFont="1" applyAlignment="1">
      <alignment/>
    </xf>
    <xf numFmtId="2" fontId="10" fillId="0" borderId="0" xfId="0" applyNumberFormat="1" applyFont="1" applyAlignment="1">
      <alignment wrapText="1"/>
    </xf>
    <xf numFmtId="2" fontId="10" fillId="0" borderId="0" xfId="0" applyNumberFormat="1" applyFont="1" applyBorder="1" applyAlignment="1">
      <alignment wrapText="1"/>
    </xf>
    <xf numFmtId="2" fontId="11" fillId="0" borderId="0" xfId="0" applyNumberFormat="1" applyFont="1" applyBorder="1" applyAlignment="1">
      <alignment/>
    </xf>
    <xf numFmtId="2" fontId="11" fillId="0" borderId="11" xfId="0" applyNumberFormat="1" applyFont="1" applyBorder="1" applyAlignment="1">
      <alignment horizontal="center" vertical="center" wrapText="1"/>
    </xf>
    <xf numFmtId="2" fontId="2" fillId="0" borderId="0" xfId="0" applyNumberFormat="1" applyFont="1" applyBorder="1" applyAlignment="1">
      <alignment horizontal="center"/>
    </xf>
    <xf numFmtId="2" fontId="11" fillId="0" borderId="10" xfId="0" applyNumberFormat="1" applyFont="1" applyBorder="1" applyAlignment="1">
      <alignment horizontal="center" vertical="center" wrapText="1"/>
    </xf>
    <xf numFmtId="2" fontId="7" fillId="0" borderId="0" xfId="0" applyNumberFormat="1" applyFont="1" applyBorder="1" applyAlignment="1">
      <alignment horizontal="center"/>
    </xf>
    <xf numFmtId="2" fontId="7" fillId="0" borderId="0" xfId="0" applyNumberFormat="1" applyFont="1" applyAlignment="1">
      <alignment horizontal="center"/>
    </xf>
    <xf numFmtId="49" fontId="19" fillId="0" borderId="13" xfId="0" applyNumberFormat="1" applyFont="1" applyBorder="1" applyAlignment="1">
      <alignment horizontal="center" vertical="center"/>
    </xf>
    <xf numFmtId="2" fontId="14" fillId="0" borderId="13" xfId="0" applyNumberFormat="1" applyFont="1" applyBorder="1" applyAlignment="1">
      <alignment horizontal="left"/>
    </xf>
    <xf numFmtId="49" fontId="30" fillId="0" borderId="10" xfId="0" applyNumberFormat="1" applyFont="1" applyBorder="1" applyAlignment="1">
      <alignment horizontal="center" vertical="center"/>
    </xf>
    <xf numFmtId="1" fontId="13" fillId="0" borderId="10" xfId="0" applyNumberFormat="1" applyFont="1" applyBorder="1" applyAlignment="1">
      <alignment horizontal="left"/>
    </xf>
    <xf numFmtId="49" fontId="19" fillId="0" borderId="10" xfId="0" applyNumberFormat="1" applyFont="1" applyBorder="1" applyAlignment="1">
      <alignment horizontal="center" vertical="center"/>
    </xf>
    <xf numFmtId="49" fontId="19" fillId="0" borderId="14" xfId="0" applyNumberFormat="1" applyFont="1" applyBorder="1" applyAlignment="1">
      <alignment horizontal="center" vertical="center" wrapText="1"/>
    </xf>
    <xf numFmtId="2" fontId="14" fillId="0" borderId="10" xfId="0" applyNumberFormat="1" applyFont="1" applyBorder="1" applyAlignment="1">
      <alignment horizontal="left" wrapText="1"/>
    </xf>
    <xf numFmtId="1" fontId="13" fillId="0" borderId="0" xfId="0" applyNumberFormat="1" applyFont="1" applyBorder="1" applyAlignment="1">
      <alignment horizontal="left"/>
    </xf>
    <xf numFmtId="2" fontId="1" fillId="0" borderId="0" xfId="0" applyNumberFormat="1" applyFont="1" applyBorder="1" applyAlignment="1">
      <alignment/>
    </xf>
    <xf numFmtId="2" fontId="5" fillId="0" borderId="0" xfId="0" applyNumberFormat="1" applyFont="1" applyBorder="1" applyAlignment="1">
      <alignment/>
    </xf>
    <xf numFmtId="2" fontId="3" fillId="0" borderId="0" xfId="0" applyNumberFormat="1" applyFont="1" applyBorder="1" applyAlignment="1">
      <alignment horizontal="center"/>
    </xf>
    <xf numFmtId="2" fontId="9" fillId="0" borderId="0" xfId="0" applyNumberFormat="1" applyFont="1" applyBorder="1" applyAlignment="1">
      <alignment/>
    </xf>
    <xf numFmtId="2" fontId="0" fillId="0" borderId="0" xfId="0" applyNumberFormat="1" applyFont="1" applyAlignment="1">
      <alignment/>
    </xf>
    <xf numFmtId="2" fontId="0" fillId="0" borderId="0" xfId="0" applyNumberFormat="1" applyFont="1" applyAlignment="1">
      <alignment/>
    </xf>
    <xf numFmtId="49" fontId="15" fillId="0" borderId="0" xfId="0" applyNumberFormat="1" applyFont="1" applyBorder="1" applyAlignment="1">
      <alignment/>
    </xf>
    <xf numFmtId="49" fontId="11" fillId="0" borderId="0" xfId="0" applyNumberFormat="1" applyFont="1" applyBorder="1" applyAlignment="1">
      <alignment/>
    </xf>
    <xf numFmtId="2" fontId="11" fillId="0" borderId="0" xfId="0" applyNumberFormat="1" applyFont="1" applyBorder="1" applyAlignment="1">
      <alignment/>
    </xf>
    <xf numFmtId="2" fontId="15" fillId="0" borderId="0" xfId="0" applyNumberFormat="1" applyFont="1" applyBorder="1" applyAlignment="1">
      <alignment wrapText="1"/>
    </xf>
    <xf numFmtId="2" fontId="0" fillId="0" borderId="0" xfId="0" applyNumberFormat="1" applyFont="1" applyBorder="1" applyAlignment="1">
      <alignment/>
    </xf>
    <xf numFmtId="1" fontId="14" fillId="0" borderId="10" xfId="0" applyNumberFormat="1" applyFont="1" applyBorder="1" applyAlignment="1">
      <alignment horizontal="left"/>
    </xf>
    <xf numFmtId="1" fontId="14" fillId="0" borderId="14" xfId="0" applyNumberFormat="1" applyFont="1" applyBorder="1" applyAlignment="1">
      <alignment horizontal="left"/>
    </xf>
    <xf numFmtId="2" fontId="13" fillId="0" borderId="10" xfId="0" applyNumberFormat="1" applyFont="1" applyBorder="1" applyAlignment="1">
      <alignment horizontal="left" vertical="center" wrapText="1"/>
    </xf>
    <xf numFmtId="2" fontId="13" fillId="0" borderId="0" xfId="0" applyNumberFormat="1" applyFont="1" applyBorder="1" applyAlignment="1">
      <alignment horizontal="left" vertical="center" wrapText="1"/>
    </xf>
    <xf numFmtId="49" fontId="31" fillId="0" borderId="10" xfId="0" applyNumberFormat="1" applyFont="1" applyBorder="1" applyAlignment="1">
      <alignment horizontal="center"/>
    </xf>
    <xf numFmtId="49" fontId="15" fillId="0" borderId="0" xfId="0" applyNumberFormat="1" applyFont="1" applyAlignment="1">
      <alignment/>
    </xf>
    <xf numFmtId="49" fontId="22" fillId="0" borderId="15" xfId="0" applyNumberFormat="1" applyFont="1" applyBorder="1" applyAlignment="1">
      <alignment wrapText="1"/>
    </xf>
    <xf numFmtId="49" fontId="22" fillId="0" borderId="15" xfId="0" applyNumberFormat="1" applyFont="1" applyBorder="1" applyAlignment="1">
      <alignment horizontal="center" wrapText="1"/>
    </xf>
    <xf numFmtId="0" fontId="22" fillId="0" borderId="0" xfId="0" applyFont="1" applyAlignment="1">
      <alignment horizontal="left"/>
    </xf>
    <xf numFmtId="49"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Alignment="1">
      <alignment/>
    </xf>
    <xf numFmtId="49" fontId="0" fillId="0" borderId="0" xfId="0" applyNumberFormat="1" applyFont="1" applyAlignment="1">
      <alignment horizontal="center"/>
    </xf>
    <xf numFmtId="49" fontId="0" fillId="0" borderId="0" xfId="0" applyNumberFormat="1" applyFont="1" applyAlignment="1">
      <alignment/>
    </xf>
    <xf numFmtId="49" fontId="15" fillId="0" borderId="0" xfId="0" applyNumberFormat="1" applyFont="1" applyAlignment="1">
      <alignment/>
    </xf>
    <xf numFmtId="49" fontId="0" fillId="33" borderId="0" xfId="0" applyNumberFormat="1" applyFont="1" applyFill="1" applyAlignment="1">
      <alignment/>
    </xf>
    <xf numFmtId="49" fontId="0" fillId="34" borderId="0" xfId="0" applyNumberFormat="1" applyFont="1" applyFill="1" applyAlignment="1">
      <alignment/>
    </xf>
    <xf numFmtId="2" fontId="0" fillId="0" borderId="10" xfId="0" applyNumberFormat="1" applyFont="1" applyBorder="1" applyAlignment="1">
      <alignment horizontal="left" vertical="center" wrapText="1"/>
    </xf>
    <xf numFmtId="2" fontId="2" fillId="0" borderId="16" xfId="0" applyNumberFormat="1" applyFont="1" applyBorder="1" applyAlignment="1">
      <alignment/>
    </xf>
    <xf numFmtId="2" fontId="2" fillId="0" borderId="0" xfId="0" applyNumberFormat="1" applyFont="1" applyBorder="1" applyAlignment="1">
      <alignment/>
    </xf>
    <xf numFmtId="2" fontId="5" fillId="0" borderId="0" xfId="0" applyNumberFormat="1" applyFont="1" applyAlignment="1">
      <alignment/>
    </xf>
    <xf numFmtId="2" fontId="15" fillId="0" borderId="0" xfId="0" applyNumberFormat="1" applyFont="1" applyBorder="1" applyAlignment="1">
      <alignment horizontal="center"/>
    </xf>
    <xf numFmtId="49" fontId="13" fillId="0" borderId="10" xfId="0" applyNumberFormat="1" applyFont="1" applyBorder="1" applyAlignment="1">
      <alignment horizontal="center" vertical="center"/>
    </xf>
    <xf numFmtId="49" fontId="0" fillId="0" borderId="10" xfId="0" applyNumberFormat="1" applyFont="1" applyBorder="1" applyAlignment="1">
      <alignment horizontal="center"/>
    </xf>
    <xf numFmtId="49" fontId="10" fillId="0" borderId="0" xfId="0" applyNumberFormat="1" applyFont="1" applyBorder="1" applyAlignment="1">
      <alignment/>
    </xf>
    <xf numFmtId="49" fontId="0" fillId="0" borderId="0" xfId="0" applyNumberFormat="1" applyFont="1" applyAlignment="1">
      <alignment vertical="center"/>
    </xf>
    <xf numFmtId="2" fontId="21" fillId="35" borderId="0" xfId="0" applyNumberFormat="1" applyFont="1" applyFill="1" applyAlignment="1">
      <alignment/>
    </xf>
    <xf numFmtId="2" fontId="2" fillId="35" borderId="0" xfId="0" applyNumberFormat="1" applyFont="1" applyFill="1" applyAlignment="1">
      <alignment/>
    </xf>
    <xf numFmtId="2" fontId="0" fillId="35" borderId="0" xfId="0" applyNumberFormat="1" applyFont="1" applyFill="1" applyAlignment="1">
      <alignment/>
    </xf>
    <xf numFmtId="2" fontId="22" fillId="35" borderId="0" xfId="0" applyNumberFormat="1" applyFont="1" applyFill="1" applyAlignment="1">
      <alignment/>
    </xf>
    <xf numFmtId="2" fontId="2" fillId="35" borderId="0" xfId="0" applyNumberFormat="1" applyFont="1" applyFill="1" applyBorder="1" applyAlignment="1">
      <alignment/>
    </xf>
    <xf numFmtId="2" fontId="11" fillId="35" borderId="0" xfId="0" applyNumberFormat="1" applyFont="1" applyFill="1" applyAlignment="1">
      <alignment/>
    </xf>
    <xf numFmtId="2" fontId="10" fillId="35" borderId="0" xfId="0" applyNumberFormat="1" applyFont="1" applyFill="1" applyAlignment="1">
      <alignment wrapText="1"/>
    </xf>
    <xf numFmtId="49" fontId="2" fillId="35" borderId="0" xfId="0" applyNumberFormat="1" applyFont="1" applyFill="1" applyAlignment="1">
      <alignment/>
    </xf>
    <xf numFmtId="1" fontId="14" fillId="35" borderId="0" xfId="0" applyNumberFormat="1" applyFont="1" applyFill="1" applyBorder="1" applyAlignment="1">
      <alignment horizontal="left"/>
    </xf>
    <xf numFmtId="2" fontId="10" fillId="35" borderId="0" xfId="0" applyNumberFormat="1" applyFont="1" applyFill="1" applyBorder="1" applyAlignment="1">
      <alignment wrapText="1"/>
    </xf>
    <xf numFmtId="2" fontId="11" fillId="35" borderId="0" xfId="0" applyNumberFormat="1" applyFont="1" applyFill="1" applyBorder="1" applyAlignment="1">
      <alignment/>
    </xf>
    <xf numFmtId="2" fontId="2" fillId="35" borderId="0" xfId="0" applyNumberFormat="1" applyFont="1" applyFill="1" applyBorder="1" applyAlignment="1">
      <alignment horizontal="center"/>
    </xf>
    <xf numFmtId="2" fontId="4" fillId="35" borderId="0" xfId="0" applyNumberFormat="1" applyFont="1" applyFill="1" applyAlignment="1">
      <alignment horizontal="center"/>
    </xf>
    <xf numFmtId="49" fontId="19" fillId="35" borderId="13" xfId="0" applyNumberFormat="1" applyFont="1" applyFill="1" applyBorder="1" applyAlignment="1">
      <alignment horizontal="center" vertical="center"/>
    </xf>
    <xf numFmtId="2" fontId="14" fillId="35" borderId="13" xfId="0" applyNumberFormat="1" applyFont="1" applyFill="1" applyBorder="1" applyAlignment="1">
      <alignment horizontal="left"/>
    </xf>
    <xf numFmtId="49" fontId="30" fillId="35" borderId="10" xfId="0" applyNumberFormat="1" applyFont="1" applyFill="1" applyBorder="1" applyAlignment="1">
      <alignment horizontal="center" vertical="center"/>
    </xf>
    <xf numFmtId="1" fontId="13" fillId="35" borderId="10" xfId="0" applyNumberFormat="1" applyFont="1" applyFill="1" applyBorder="1" applyAlignment="1">
      <alignment horizontal="left"/>
    </xf>
    <xf numFmtId="49" fontId="19" fillId="35" borderId="10" xfId="0" applyNumberFormat="1" applyFont="1" applyFill="1" applyBorder="1" applyAlignment="1">
      <alignment horizontal="center" vertical="center"/>
    </xf>
    <xf numFmtId="1" fontId="14" fillId="35" borderId="10" xfId="0" applyNumberFormat="1" applyFont="1" applyFill="1" applyBorder="1" applyAlignment="1">
      <alignment horizontal="left"/>
    </xf>
    <xf numFmtId="1" fontId="14" fillId="35" borderId="14" xfId="0" applyNumberFormat="1" applyFont="1" applyFill="1" applyBorder="1" applyAlignment="1">
      <alignment horizontal="left"/>
    </xf>
    <xf numFmtId="2" fontId="13" fillId="35" borderId="10" xfId="0" applyNumberFormat="1" applyFont="1" applyFill="1" applyBorder="1" applyAlignment="1">
      <alignment horizontal="left" vertical="center" wrapText="1"/>
    </xf>
    <xf numFmtId="49" fontId="19" fillId="35" borderId="14" xfId="0" applyNumberFormat="1" applyFont="1" applyFill="1" applyBorder="1" applyAlignment="1">
      <alignment horizontal="center" vertical="center" wrapText="1"/>
    </xf>
    <xf numFmtId="2" fontId="19" fillId="35" borderId="14" xfId="0" applyNumberFormat="1" applyFont="1" applyFill="1" applyBorder="1" applyAlignment="1">
      <alignment horizontal="left" wrapText="1"/>
    </xf>
    <xf numFmtId="49" fontId="15" fillId="35" borderId="0" xfId="0" applyNumberFormat="1" applyFont="1" applyFill="1" applyBorder="1" applyAlignment="1">
      <alignment/>
    </xf>
    <xf numFmtId="2" fontId="0" fillId="35" borderId="0" xfId="0" applyNumberFormat="1" applyFont="1" applyFill="1" applyAlignment="1">
      <alignment/>
    </xf>
    <xf numFmtId="2" fontId="1" fillId="35" borderId="0" xfId="0" applyNumberFormat="1" applyFont="1" applyFill="1" applyBorder="1" applyAlignment="1">
      <alignment/>
    </xf>
    <xf numFmtId="49" fontId="7" fillId="35" borderId="0" xfId="0" applyNumberFormat="1" applyFont="1" applyFill="1" applyBorder="1" applyAlignment="1">
      <alignment horizontal="center"/>
    </xf>
    <xf numFmtId="2" fontId="7" fillId="35" borderId="0" xfId="0" applyNumberFormat="1" applyFont="1" applyFill="1" applyBorder="1" applyAlignment="1">
      <alignment horizontal="center"/>
    </xf>
    <xf numFmtId="49" fontId="2" fillId="35" borderId="0" xfId="0" applyNumberFormat="1" applyFont="1" applyFill="1" applyBorder="1" applyAlignment="1">
      <alignment/>
    </xf>
    <xf numFmtId="2" fontId="3" fillId="35" borderId="0" xfId="0" applyNumberFormat="1" applyFont="1" applyFill="1" applyBorder="1" applyAlignment="1">
      <alignment horizontal="center"/>
    </xf>
    <xf numFmtId="2" fontId="9" fillId="35" borderId="0" xfId="0" applyNumberFormat="1" applyFont="1" applyFill="1" applyBorder="1" applyAlignment="1">
      <alignment/>
    </xf>
    <xf numFmtId="2" fontId="0" fillId="35" borderId="0" xfId="0" applyNumberFormat="1" applyFont="1" applyFill="1" applyBorder="1" applyAlignment="1">
      <alignment/>
    </xf>
    <xf numFmtId="49" fontId="31" fillId="35" borderId="10" xfId="0" applyNumberFormat="1" applyFont="1" applyFill="1" applyBorder="1" applyAlignment="1">
      <alignment horizontal="center"/>
    </xf>
    <xf numFmtId="49" fontId="13" fillId="35" borderId="10" xfId="0" applyNumberFormat="1" applyFont="1" applyFill="1" applyBorder="1" applyAlignment="1">
      <alignment horizontal="center"/>
    </xf>
    <xf numFmtId="49" fontId="10" fillId="35" borderId="10" xfId="0" applyNumberFormat="1" applyFont="1" applyFill="1" applyBorder="1" applyAlignment="1">
      <alignment horizontal="center"/>
    </xf>
    <xf numFmtId="49" fontId="10" fillId="35" borderId="10" xfId="0" applyNumberFormat="1" applyFont="1" applyFill="1" applyBorder="1" applyAlignment="1">
      <alignment/>
    </xf>
    <xf numFmtId="49" fontId="11" fillId="35" borderId="0" xfId="0" applyNumberFormat="1" applyFont="1" applyFill="1" applyAlignment="1">
      <alignment/>
    </xf>
    <xf numFmtId="49" fontId="15" fillId="35" borderId="0" xfId="0" applyNumberFormat="1" applyFont="1" applyFill="1" applyAlignment="1">
      <alignment/>
    </xf>
    <xf numFmtId="49" fontId="0" fillId="35" borderId="10" xfId="0" applyNumberFormat="1" applyFont="1" applyFill="1" applyBorder="1" applyAlignment="1">
      <alignment horizontal="center"/>
    </xf>
    <xf numFmtId="49" fontId="22" fillId="35" borderId="15" xfId="0" applyNumberFormat="1" applyFont="1" applyFill="1" applyBorder="1" applyAlignment="1">
      <alignment wrapText="1"/>
    </xf>
    <xf numFmtId="49" fontId="22" fillId="35" borderId="15" xfId="0" applyNumberFormat="1" applyFont="1" applyFill="1" applyBorder="1" applyAlignment="1">
      <alignment horizontal="center" wrapText="1"/>
    </xf>
    <xf numFmtId="0" fontId="22" fillId="35" borderId="0" xfId="0" applyFont="1" applyFill="1" applyAlignment="1">
      <alignment horizontal="left"/>
    </xf>
    <xf numFmtId="49" fontId="22" fillId="35" borderId="0" xfId="0" applyNumberFormat="1" applyFont="1" applyFill="1" applyBorder="1" applyAlignment="1">
      <alignment/>
    </xf>
    <xf numFmtId="49" fontId="0" fillId="35" borderId="0" xfId="0" applyNumberFormat="1" applyFont="1" applyFill="1" applyAlignment="1">
      <alignment/>
    </xf>
    <xf numFmtId="49" fontId="0" fillId="35" borderId="10" xfId="0" applyNumberFormat="1" applyFont="1" applyFill="1" applyBorder="1" applyAlignment="1">
      <alignment/>
    </xf>
    <xf numFmtId="49" fontId="0" fillId="35" borderId="0" xfId="0" applyNumberFormat="1" applyFont="1" applyFill="1" applyBorder="1" applyAlignment="1">
      <alignment/>
    </xf>
    <xf numFmtId="49" fontId="0" fillId="35" borderId="0" xfId="0" applyNumberFormat="1" applyFont="1" applyFill="1" applyBorder="1" applyAlignment="1">
      <alignment horizontal="center"/>
    </xf>
    <xf numFmtId="0" fontId="0" fillId="35" borderId="0" xfId="0" applyFont="1" applyFill="1" applyAlignment="1">
      <alignment/>
    </xf>
    <xf numFmtId="49" fontId="0" fillId="35" borderId="0" xfId="0" applyNumberFormat="1" applyFont="1" applyFill="1" applyAlignment="1">
      <alignment/>
    </xf>
    <xf numFmtId="2" fontId="10" fillId="35" borderId="10" xfId="0" applyNumberFormat="1" applyFont="1" applyFill="1" applyBorder="1" applyAlignment="1">
      <alignment horizontal="left" vertical="center" wrapText="1"/>
    </xf>
    <xf numFmtId="49" fontId="15" fillId="35" borderId="0" xfId="0" applyNumberFormat="1" applyFont="1" applyFill="1" applyAlignment="1">
      <alignment/>
    </xf>
    <xf numFmtId="49" fontId="11" fillId="35" borderId="0" xfId="0" applyNumberFormat="1" applyFont="1" applyFill="1" applyAlignment="1">
      <alignment/>
    </xf>
    <xf numFmtId="2" fontId="7" fillId="35" borderId="0" xfId="0" applyNumberFormat="1" applyFont="1" applyFill="1" applyAlignment="1">
      <alignment horizontal="center"/>
    </xf>
    <xf numFmtId="2" fontId="14" fillId="35" borderId="14" xfId="0" applyNumberFormat="1" applyFont="1" applyFill="1" applyBorder="1" applyAlignment="1">
      <alignment horizontal="left" wrapText="1"/>
    </xf>
    <xf numFmtId="2" fontId="5" fillId="35" borderId="0" xfId="0" applyNumberFormat="1" applyFont="1" applyFill="1" applyBorder="1" applyAlignment="1">
      <alignment/>
    </xf>
    <xf numFmtId="2" fontId="15" fillId="35" borderId="0" xfId="0" applyNumberFormat="1" applyFont="1" applyFill="1" applyBorder="1" applyAlignment="1">
      <alignment horizontal="center"/>
    </xf>
    <xf numFmtId="49" fontId="10" fillId="35" borderId="0" xfId="0" applyNumberFormat="1" applyFont="1" applyFill="1" applyBorder="1" applyAlignment="1">
      <alignment/>
    </xf>
    <xf numFmtId="0" fontId="21" fillId="35" borderId="0" xfId="0" applyNumberFormat="1" applyFont="1" applyFill="1" applyAlignment="1">
      <alignment/>
    </xf>
    <xf numFmtId="0" fontId="2" fillId="35" borderId="0" xfId="0" applyFont="1" applyFill="1" applyBorder="1" applyAlignment="1">
      <alignment/>
    </xf>
    <xf numFmtId="0" fontId="2" fillId="35" borderId="0" xfId="0" applyFont="1" applyFill="1" applyAlignment="1">
      <alignment/>
    </xf>
    <xf numFmtId="0" fontId="10" fillId="35" borderId="0" xfId="0" applyNumberFormat="1" applyFont="1" applyFill="1" applyAlignment="1">
      <alignment/>
    </xf>
    <xf numFmtId="2" fontId="6" fillId="35" borderId="0" xfId="0" applyNumberFormat="1" applyFont="1" applyFill="1" applyBorder="1" applyAlignment="1">
      <alignment/>
    </xf>
    <xf numFmtId="0" fontId="5" fillId="35" borderId="0" xfId="0" applyFont="1" applyFill="1" applyAlignment="1">
      <alignment/>
    </xf>
    <xf numFmtId="2" fontId="28" fillId="35" borderId="0" xfId="0" applyNumberFormat="1" applyFont="1" applyFill="1" applyBorder="1" applyAlignment="1">
      <alignment/>
    </xf>
    <xf numFmtId="2" fontId="5" fillId="35" borderId="0" xfId="0" applyNumberFormat="1" applyFont="1" applyFill="1" applyBorder="1" applyAlignment="1">
      <alignment/>
    </xf>
    <xf numFmtId="2" fontId="14" fillId="35" borderId="14" xfId="0" applyNumberFormat="1" applyFont="1" applyFill="1" applyBorder="1" applyAlignment="1">
      <alignment horizontal="left" vertical="center" wrapText="1"/>
    </xf>
    <xf numFmtId="0" fontId="22" fillId="35" borderId="0" xfId="0" applyFont="1" applyFill="1" applyAlignment="1">
      <alignment/>
    </xf>
    <xf numFmtId="0" fontId="0" fillId="35" borderId="0" xfId="0" applyFont="1" applyFill="1" applyBorder="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6" fillId="35" borderId="10" xfId="0" applyFont="1" applyFill="1" applyBorder="1" applyAlignment="1">
      <alignment horizontal="center" vertical="center" wrapText="1"/>
    </xf>
    <xf numFmtId="0" fontId="4" fillId="35" borderId="0" xfId="0" applyFont="1" applyFill="1" applyBorder="1" applyAlignment="1">
      <alignment/>
    </xf>
    <xf numFmtId="0" fontId="4" fillId="35" borderId="0" xfId="0" applyFont="1" applyFill="1" applyAlignment="1">
      <alignment/>
    </xf>
    <xf numFmtId="49" fontId="13" fillId="0" borderId="0" xfId="0" applyNumberFormat="1" applyFont="1" applyBorder="1" applyAlignment="1">
      <alignment/>
    </xf>
    <xf numFmtId="49" fontId="10" fillId="0" borderId="0" xfId="0" applyNumberFormat="1" applyFont="1" applyAlignment="1">
      <alignment/>
    </xf>
    <xf numFmtId="2" fontId="0" fillId="0" borderId="0" xfId="0" applyNumberFormat="1" applyFont="1" applyAlignment="1">
      <alignment horizontal="left"/>
    </xf>
    <xf numFmtId="49" fontId="31" fillId="0" borderId="10" xfId="0" applyNumberFormat="1" applyFont="1" applyBorder="1" applyAlignment="1">
      <alignment horizontal="center" vertical="center" wrapText="1"/>
    </xf>
    <xf numFmtId="49" fontId="0" fillId="35" borderId="0" xfId="0" applyNumberFormat="1" applyFont="1" applyFill="1" applyAlignment="1">
      <alignment vertical="center"/>
    </xf>
    <xf numFmtId="49" fontId="31" fillId="35" borderId="10" xfId="0" applyNumberFormat="1" applyFont="1" applyFill="1" applyBorder="1" applyAlignment="1">
      <alignment horizontal="center" vertical="center"/>
    </xf>
    <xf numFmtId="49" fontId="0" fillId="35" borderId="0" xfId="0" applyNumberFormat="1" applyFont="1" applyFill="1" applyAlignment="1">
      <alignment horizontal="center"/>
    </xf>
    <xf numFmtId="0" fontId="22" fillId="35" borderId="0" xfId="0" applyFont="1" applyFill="1" applyBorder="1" applyAlignment="1">
      <alignment horizontal="center" wrapText="1"/>
    </xf>
    <xf numFmtId="0" fontId="11" fillId="35" borderId="11" xfId="0" applyNumberFormat="1" applyFont="1" applyFill="1" applyBorder="1" applyAlignment="1">
      <alignment horizontal="center" vertical="center" wrapText="1"/>
    </xf>
    <xf numFmtId="2" fontId="0" fillId="35" borderId="0" xfId="0" applyNumberFormat="1" applyFont="1" applyFill="1" applyAlignment="1">
      <alignment horizontal="left"/>
    </xf>
    <xf numFmtId="0" fontId="21" fillId="35" borderId="0" xfId="0" applyFont="1" applyFill="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2" fontId="13" fillId="0" borderId="15" xfId="0" applyNumberFormat="1" applyFont="1" applyBorder="1" applyAlignment="1">
      <alignment/>
    </xf>
    <xf numFmtId="2" fontId="89" fillId="0" borderId="15" xfId="0" applyNumberFormat="1" applyFont="1" applyBorder="1" applyAlignment="1">
      <alignment/>
    </xf>
    <xf numFmtId="2" fontId="10" fillId="0" borderId="0" xfId="0" applyNumberFormat="1" applyFont="1" applyAlignment="1">
      <alignment/>
    </xf>
    <xf numFmtId="2" fontId="10" fillId="0" borderId="0" xfId="0" applyNumberFormat="1" applyFont="1" applyBorder="1" applyAlignment="1">
      <alignment/>
    </xf>
    <xf numFmtId="1" fontId="30" fillId="0" borderId="17" xfId="0" applyNumberFormat="1" applyFont="1" applyBorder="1" applyAlignment="1">
      <alignment horizontal="center"/>
    </xf>
    <xf numFmtId="2" fontId="13" fillId="0" borderId="0" xfId="0" applyNumberFormat="1" applyFont="1" applyBorder="1" applyAlignment="1">
      <alignment/>
    </xf>
    <xf numFmtId="49" fontId="90" fillId="0" borderId="0" xfId="0" applyNumberFormat="1" applyFont="1" applyAlignment="1">
      <alignment/>
    </xf>
    <xf numFmtId="2" fontId="10" fillId="35" borderId="0" xfId="0" applyNumberFormat="1" applyFont="1" applyFill="1" applyBorder="1" applyAlignment="1">
      <alignment/>
    </xf>
    <xf numFmtId="2" fontId="10" fillId="35" borderId="0" xfId="0" applyNumberFormat="1" applyFont="1" applyFill="1" applyAlignment="1">
      <alignment/>
    </xf>
    <xf numFmtId="2" fontId="0" fillId="35" borderId="0" xfId="0" applyNumberFormat="1" applyFont="1" applyFill="1" applyBorder="1" applyAlignment="1">
      <alignment horizontal="center"/>
    </xf>
    <xf numFmtId="1" fontId="11" fillId="35" borderId="17" xfId="0" applyNumberFormat="1" applyFont="1" applyFill="1" applyBorder="1" applyAlignment="1">
      <alignment horizontal="center"/>
    </xf>
    <xf numFmtId="2" fontId="16" fillId="35" borderId="0" xfId="0" applyNumberFormat="1" applyFont="1" applyFill="1" applyBorder="1" applyAlignment="1">
      <alignment horizontal="center"/>
    </xf>
    <xf numFmtId="49" fontId="13" fillId="35" borderId="0" xfId="0" applyNumberFormat="1" applyFont="1" applyFill="1" applyBorder="1" applyAlignment="1">
      <alignment/>
    </xf>
    <xf numFmtId="49" fontId="10" fillId="35" borderId="0" xfId="0" applyNumberFormat="1" applyFont="1" applyFill="1" applyAlignment="1">
      <alignment/>
    </xf>
    <xf numFmtId="49" fontId="10" fillId="35" borderId="0" xfId="0" applyNumberFormat="1" applyFont="1" applyFill="1" applyBorder="1" applyAlignment="1">
      <alignment horizontal="center"/>
    </xf>
    <xf numFmtId="1" fontId="30" fillId="35" borderId="17" xfId="0" applyNumberFormat="1" applyFont="1" applyFill="1" applyBorder="1" applyAlignment="1">
      <alignment horizontal="center"/>
    </xf>
    <xf numFmtId="2" fontId="30" fillId="35" borderId="0" xfId="0" applyNumberFormat="1" applyFont="1" applyFill="1" applyBorder="1" applyAlignment="1">
      <alignment horizontal="center"/>
    </xf>
    <xf numFmtId="2" fontId="13" fillId="35" borderId="0" xfId="0" applyNumberFormat="1" applyFont="1" applyFill="1" applyBorder="1" applyAlignment="1">
      <alignment/>
    </xf>
    <xf numFmtId="0" fontId="10" fillId="35" borderId="0" xfId="0" applyFont="1" applyFill="1" applyAlignment="1">
      <alignment/>
    </xf>
    <xf numFmtId="0" fontId="16" fillId="35" borderId="17" xfId="0" applyFont="1" applyFill="1" applyBorder="1" applyAlignment="1">
      <alignment horizontal="center" vertical="center" wrapText="1"/>
    </xf>
    <xf numFmtId="0" fontId="16" fillId="35" borderId="0" xfId="0" applyFont="1" applyFill="1" applyBorder="1" applyAlignment="1">
      <alignment/>
    </xf>
    <xf numFmtId="49" fontId="10" fillId="0" borderId="0" xfId="0" applyNumberFormat="1" applyFont="1" applyBorder="1" applyAlignment="1">
      <alignment horizontal="center"/>
    </xf>
    <xf numFmtId="1" fontId="10" fillId="0" borderId="10" xfId="0" applyNumberFormat="1" applyFont="1" applyBorder="1" applyAlignment="1">
      <alignment horizontal="right"/>
    </xf>
    <xf numFmtId="1" fontId="0" fillId="0" borderId="10" xfId="0" applyNumberFormat="1" applyFont="1" applyBorder="1" applyAlignment="1">
      <alignment horizontal="right"/>
    </xf>
    <xf numFmtId="3" fontId="11" fillId="0" borderId="10" xfId="0" applyNumberFormat="1" applyFont="1" applyBorder="1" applyAlignment="1">
      <alignment/>
    </xf>
    <xf numFmtId="3" fontId="0" fillId="0" borderId="10" xfId="0" applyNumberFormat="1" applyFont="1" applyBorder="1" applyAlignment="1">
      <alignment/>
    </xf>
    <xf numFmtId="3" fontId="90" fillId="0" borderId="10" xfId="0" applyNumberFormat="1" applyFont="1" applyBorder="1" applyAlignment="1">
      <alignment/>
    </xf>
    <xf numFmtId="3" fontId="91" fillId="0" borderId="10" xfId="0" applyNumberFormat="1" applyFont="1" applyBorder="1" applyAlignment="1">
      <alignment/>
    </xf>
    <xf numFmtId="3" fontId="92" fillId="0" borderId="10" xfId="0" applyNumberFormat="1" applyFont="1" applyBorder="1" applyAlignment="1">
      <alignment/>
    </xf>
    <xf numFmtId="1" fontId="10" fillId="0" borderId="13" xfId="0" applyNumberFormat="1" applyFont="1" applyBorder="1" applyAlignment="1">
      <alignment horizontal="right"/>
    </xf>
    <xf numFmtId="1" fontId="93" fillId="0" borderId="10" xfId="0" applyNumberFormat="1" applyFont="1" applyBorder="1" applyAlignment="1">
      <alignment horizontal="right"/>
    </xf>
    <xf numFmtId="1" fontId="93" fillId="0" borderId="11" xfId="0" applyNumberFormat="1" applyFont="1" applyBorder="1" applyAlignment="1">
      <alignment horizontal="right"/>
    </xf>
    <xf numFmtId="1" fontId="10" fillId="0" borderId="11" xfId="0" applyNumberFormat="1" applyFont="1" applyBorder="1" applyAlignment="1">
      <alignment horizontal="right"/>
    </xf>
    <xf numFmtId="1" fontId="90" fillId="0" borderId="10" xfId="0" applyNumberFormat="1" applyFont="1" applyBorder="1" applyAlignment="1">
      <alignment horizontal="right"/>
    </xf>
    <xf numFmtId="1" fontId="93" fillId="0" borderId="13" xfId="0" applyNumberFormat="1" applyFont="1" applyBorder="1" applyAlignment="1">
      <alignment horizontal="right"/>
    </xf>
    <xf numFmtId="3" fontId="10" fillId="0" borderId="10" xfId="0" applyNumberFormat="1" applyFont="1" applyBorder="1" applyAlignment="1">
      <alignment/>
    </xf>
    <xf numFmtId="3" fontId="93" fillId="0" borderId="10" xfId="0" applyNumberFormat="1" applyFont="1" applyBorder="1" applyAlignment="1">
      <alignment/>
    </xf>
    <xf numFmtId="49" fontId="0" fillId="0" borderId="10" xfId="0" applyNumberFormat="1" applyBorder="1" applyAlignment="1">
      <alignment/>
    </xf>
    <xf numFmtId="3" fontId="0" fillId="35" borderId="10" xfId="0" applyNumberFormat="1" applyFont="1" applyFill="1" applyBorder="1" applyAlignment="1">
      <alignment/>
    </xf>
    <xf numFmtId="3" fontId="11" fillId="35" borderId="10" xfId="0" applyNumberFormat="1" applyFont="1" applyFill="1" applyBorder="1" applyAlignment="1">
      <alignment/>
    </xf>
    <xf numFmtId="49" fontId="0" fillId="35" borderId="10" xfId="0" applyNumberFormat="1" applyFill="1" applyBorder="1" applyAlignment="1">
      <alignment/>
    </xf>
    <xf numFmtId="3" fontId="92" fillId="35" borderId="10" xfId="0" applyNumberFormat="1" applyFont="1" applyFill="1" applyBorder="1" applyAlignment="1">
      <alignment/>
    </xf>
    <xf numFmtId="3" fontId="90" fillId="35" borderId="10" xfId="0" applyNumberFormat="1" applyFont="1" applyFill="1" applyBorder="1" applyAlignment="1">
      <alignment/>
    </xf>
    <xf numFmtId="3" fontId="91" fillId="35" borderId="10" xfId="0" applyNumberFormat="1" applyFont="1" applyFill="1" applyBorder="1" applyAlignment="1">
      <alignment/>
    </xf>
    <xf numFmtId="3" fontId="10" fillId="35" borderId="10" xfId="0" applyNumberFormat="1" applyFont="1" applyFill="1" applyBorder="1" applyAlignment="1">
      <alignment/>
    </xf>
    <xf numFmtId="3" fontId="93" fillId="35" borderId="10" xfId="0" applyNumberFormat="1" applyFont="1" applyFill="1" applyBorder="1" applyAlignment="1">
      <alignment/>
    </xf>
    <xf numFmtId="2" fontId="15" fillId="35" borderId="10" xfId="0" applyNumberFormat="1" applyFont="1" applyFill="1" applyBorder="1" applyAlignment="1">
      <alignment horizontal="right"/>
    </xf>
    <xf numFmtId="2" fontId="10" fillId="35" borderId="10" xfId="0" applyNumberFormat="1" applyFont="1" applyFill="1" applyBorder="1" applyAlignment="1">
      <alignment horizontal="right"/>
    </xf>
    <xf numFmtId="195" fontId="10" fillId="0" borderId="10" xfId="0" applyNumberFormat="1" applyFont="1" applyBorder="1" applyAlignment="1">
      <alignment/>
    </xf>
    <xf numFmtId="195" fontId="15" fillId="0" borderId="10" xfId="0" applyNumberFormat="1" applyFont="1" applyBorder="1" applyAlignment="1">
      <alignment/>
    </xf>
    <xf numFmtId="49" fontId="0" fillId="35" borderId="0" xfId="0" applyNumberFormat="1" applyFont="1" applyFill="1" applyAlignment="1">
      <alignment horizontal="center"/>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186" fontId="91" fillId="35" borderId="10" xfId="42" applyNumberFormat="1" applyFont="1" applyFill="1" applyBorder="1" applyAlignment="1">
      <alignment horizontal="right"/>
    </xf>
    <xf numFmtId="186" fontId="91" fillId="35" borderId="11" xfId="42" applyNumberFormat="1" applyFont="1" applyFill="1" applyBorder="1" applyAlignment="1">
      <alignment horizontal="right"/>
    </xf>
    <xf numFmtId="186" fontId="15" fillId="35" borderId="11" xfId="42" applyNumberFormat="1" applyFont="1" applyFill="1" applyBorder="1" applyAlignment="1">
      <alignment horizontal="right"/>
    </xf>
    <xf numFmtId="186" fontId="15" fillId="35" borderId="10" xfId="42" applyNumberFormat="1" applyFont="1" applyFill="1" applyBorder="1" applyAlignment="1">
      <alignment horizontal="right"/>
    </xf>
    <xf numFmtId="186" fontId="15" fillId="35" borderId="13" xfId="42" applyNumberFormat="1" applyFont="1" applyFill="1" applyBorder="1" applyAlignment="1">
      <alignment horizontal="right"/>
    </xf>
    <xf numFmtId="186" fontId="94" fillId="35" borderId="10" xfId="42" applyNumberFormat="1" applyFont="1" applyFill="1" applyBorder="1" applyAlignment="1">
      <alignment horizontal="right"/>
    </xf>
    <xf numFmtId="186" fontId="94" fillId="35" borderId="11" xfId="42" applyNumberFormat="1" applyFont="1" applyFill="1" applyBorder="1" applyAlignment="1">
      <alignment horizontal="right"/>
    </xf>
    <xf numFmtId="186" fontId="14" fillId="35" borderId="11" xfId="42" applyNumberFormat="1" applyFont="1" applyFill="1" applyBorder="1" applyAlignment="1">
      <alignment horizontal="right"/>
    </xf>
    <xf numFmtId="186" fontId="13" fillId="35" borderId="10" xfId="42" applyNumberFormat="1" applyFont="1" applyFill="1" applyBorder="1" applyAlignment="1">
      <alignment horizontal="right"/>
    </xf>
    <xf numFmtId="186" fontId="14" fillId="35" borderId="10" xfId="42" applyNumberFormat="1" applyFont="1" applyFill="1" applyBorder="1" applyAlignment="1">
      <alignment horizontal="right"/>
    </xf>
    <xf numFmtId="186" fontId="14" fillId="35" borderId="13" xfId="42" applyNumberFormat="1" applyFont="1" applyFill="1" applyBorder="1" applyAlignment="1">
      <alignment horizontal="right"/>
    </xf>
    <xf numFmtId="43" fontId="0" fillId="35" borderId="0" xfId="42" applyFont="1" applyFill="1" applyBorder="1" applyAlignment="1">
      <alignment/>
    </xf>
    <xf numFmtId="43" fontId="2" fillId="35" borderId="0" xfId="42" applyFont="1" applyFill="1" applyAlignment="1">
      <alignment/>
    </xf>
    <xf numFmtId="43" fontId="0" fillId="35" borderId="0" xfId="42" applyFont="1" applyFill="1" applyAlignment="1">
      <alignment/>
    </xf>
    <xf numFmtId="186" fontId="0" fillId="35" borderId="0" xfId="42" applyNumberFormat="1" applyFont="1" applyFill="1" applyBorder="1" applyAlignment="1">
      <alignment/>
    </xf>
    <xf numFmtId="186" fontId="2" fillId="0" borderId="0" xfId="42" applyNumberFormat="1" applyFont="1" applyBorder="1" applyAlignment="1">
      <alignment/>
    </xf>
    <xf numFmtId="186" fontId="2" fillId="0" borderId="0" xfId="42" applyNumberFormat="1" applyFont="1" applyAlignment="1">
      <alignment/>
    </xf>
    <xf numFmtId="186" fontId="5" fillId="0" borderId="0" xfId="42" applyNumberFormat="1" applyFont="1" applyBorder="1" applyAlignment="1">
      <alignment/>
    </xf>
    <xf numFmtId="186" fontId="5" fillId="0" borderId="0" xfId="42" applyNumberFormat="1" applyFont="1" applyAlignment="1">
      <alignment/>
    </xf>
    <xf numFmtId="186" fontId="95" fillId="35" borderId="0" xfId="42" applyNumberFormat="1" applyFont="1" applyFill="1" applyBorder="1" applyAlignment="1">
      <alignment/>
    </xf>
    <xf numFmtId="186" fontId="95" fillId="0" borderId="0" xfId="42" applyNumberFormat="1" applyFont="1" applyBorder="1" applyAlignment="1">
      <alignment/>
    </xf>
    <xf numFmtId="186" fontId="10" fillId="35" borderId="0" xfId="42" applyNumberFormat="1" applyFont="1" applyFill="1" applyBorder="1" applyAlignment="1">
      <alignment/>
    </xf>
    <xf numFmtId="186" fontId="6" fillId="35" borderId="0" xfId="42" applyNumberFormat="1" applyFont="1" applyFill="1" applyBorder="1" applyAlignment="1">
      <alignment/>
    </xf>
    <xf numFmtId="186" fontId="14" fillId="35" borderId="0" xfId="42" applyNumberFormat="1" applyFont="1" applyFill="1" applyBorder="1" applyAlignment="1">
      <alignment/>
    </xf>
    <xf numFmtId="186" fontId="28" fillId="35" borderId="0" xfId="42" applyNumberFormat="1" applyFont="1" applyFill="1" applyBorder="1" applyAlignment="1">
      <alignment/>
    </xf>
    <xf numFmtId="186" fontId="94" fillId="35" borderId="0" xfId="42" applyNumberFormat="1" applyFont="1" applyFill="1" applyBorder="1" applyAlignment="1">
      <alignment/>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0" fillId="35" borderId="0" xfId="0" applyNumberFormat="1" applyFont="1" applyFill="1" applyAlignment="1">
      <alignment horizontal="center"/>
    </xf>
    <xf numFmtId="2" fontId="0" fillId="35" borderId="0" xfId="0" applyNumberFormat="1" applyFont="1" applyFill="1" applyAlignment="1">
      <alignment horizontal="left"/>
    </xf>
    <xf numFmtId="2" fontId="2"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0" fontId="22" fillId="35" borderId="0" xfId="0" applyFont="1" applyFill="1" applyBorder="1" applyAlignment="1">
      <alignment horizontal="center" wrapText="1"/>
    </xf>
    <xf numFmtId="0" fontId="21" fillId="35" borderId="0" xfId="0" applyFont="1" applyFill="1" applyAlignment="1">
      <alignment horizontal="center"/>
    </xf>
    <xf numFmtId="2" fontId="0" fillId="35" borderId="0" xfId="0" applyNumberFormat="1" applyFont="1" applyFill="1" applyAlignment="1">
      <alignment horizontal="left"/>
    </xf>
    <xf numFmtId="2" fontId="2"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0" fontId="11" fillId="35" borderId="11" xfId="0" applyNumberFormat="1" applyFont="1" applyFill="1" applyBorder="1" applyAlignment="1">
      <alignment horizontal="center" vertical="center" wrapText="1"/>
    </xf>
    <xf numFmtId="0" fontId="22" fillId="35" borderId="0" xfId="0" applyFont="1" applyFill="1" applyBorder="1" applyAlignment="1">
      <alignment horizontal="center" wrapText="1"/>
    </xf>
    <xf numFmtId="0" fontId="21" fillId="35" borderId="0" xfId="0" applyFont="1" applyFill="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21" fillId="0" borderId="0" xfId="0" applyNumberFormat="1" applyFont="1" applyAlignment="1">
      <alignment horizontal="center"/>
    </xf>
    <xf numFmtId="186" fontId="1" fillId="35" borderId="10" xfId="42" applyNumberFormat="1" applyFont="1" applyFill="1" applyBorder="1" applyAlignment="1">
      <alignment/>
    </xf>
    <xf numFmtId="186" fontId="11" fillId="35" borderId="10" xfId="42" applyNumberFormat="1" applyFont="1" applyFill="1" applyBorder="1" applyAlignment="1">
      <alignment horizontal="right"/>
    </xf>
    <xf numFmtId="186" fontId="34" fillId="35" borderId="10" xfId="42" applyNumberFormat="1" applyFont="1" applyFill="1" applyBorder="1" applyAlignment="1">
      <alignment/>
    </xf>
    <xf numFmtId="186" fontId="35" fillId="35" borderId="10" xfId="42" applyNumberFormat="1" applyFont="1" applyFill="1" applyBorder="1" applyAlignment="1">
      <alignment/>
    </xf>
    <xf numFmtId="186" fontId="2" fillId="35" borderId="10" xfId="42" applyNumberFormat="1" applyFont="1" applyFill="1" applyBorder="1" applyAlignment="1">
      <alignment/>
    </xf>
    <xf numFmtId="2" fontId="15" fillId="0" borderId="10" xfId="0" applyNumberFormat="1" applyFont="1" applyBorder="1" applyAlignment="1">
      <alignment/>
    </xf>
    <xf numFmtId="49" fontId="10" fillId="0" borderId="0" xfId="0" applyNumberFormat="1" applyFont="1" applyAlignment="1">
      <alignment horizontal="left"/>
    </xf>
    <xf numFmtId="49" fontId="22" fillId="0" borderId="0" xfId="0" applyNumberFormat="1" applyFont="1" applyBorder="1" applyAlignment="1">
      <alignment horizontal="left"/>
    </xf>
    <xf numFmtId="49" fontId="11" fillId="0" borderId="0" xfId="0" applyNumberFormat="1" applyFont="1" applyAlignment="1">
      <alignment horizontal="lef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4" borderId="0" xfId="0" applyNumberFormat="1" applyFont="1" applyFill="1" applyAlignment="1">
      <alignment horizontal="left"/>
    </xf>
    <xf numFmtId="49" fontId="96" fillId="0" borderId="0" xfId="0" applyNumberFormat="1" applyFont="1" applyAlignment="1">
      <alignment horizontal="left"/>
    </xf>
    <xf numFmtId="49" fontId="22" fillId="0" borderId="0" xfId="0" applyNumberFormat="1" applyFont="1" applyBorder="1" applyAlignment="1">
      <alignment horizontal="left" wrapText="1"/>
    </xf>
    <xf numFmtId="49" fontId="22" fillId="0" borderId="0" xfId="0" applyNumberFormat="1" applyFont="1" applyBorder="1" applyAlignment="1">
      <alignment horizontal="center" wrapText="1"/>
    </xf>
    <xf numFmtId="2" fontId="10" fillId="0" borderId="10" xfId="0" applyNumberFormat="1" applyFont="1" applyBorder="1" applyAlignment="1">
      <alignment/>
    </xf>
    <xf numFmtId="2" fontId="0" fillId="35" borderId="0" xfId="0" applyNumberFormat="1" applyFill="1" applyAlignment="1">
      <alignment/>
    </xf>
    <xf numFmtId="2" fontId="0" fillId="0" borderId="0" xfId="0" applyNumberFormat="1" applyAlignment="1">
      <alignment/>
    </xf>
    <xf numFmtId="49" fontId="21" fillId="35" borderId="0" xfId="0" applyNumberFormat="1" applyFont="1" applyFill="1" applyAlignment="1">
      <alignment/>
    </xf>
    <xf numFmtId="186" fontId="91" fillId="35" borderId="10" xfId="42" applyNumberFormat="1" applyFont="1" applyFill="1" applyBorder="1" applyAlignment="1" applyProtection="1">
      <alignment horizontal="center" vertical="center"/>
      <protection/>
    </xf>
    <xf numFmtId="3" fontId="91" fillId="35" borderId="10" xfId="0" applyNumberFormat="1" applyFont="1" applyFill="1" applyBorder="1" applyAlignment="1" applyProtection="1">
      <alignment horizontal="center" vertical="center"/>
      <protection/>
    </xf>
    <xf numFmtId="3" fontId="11" fillId="35" borderId="10" xfId="0" applyNumberFormat="1" applyFont="1" applyFill="1" applyBorder="1" applyAlignment="1" applyProtection="1">
      <alignment horizontal="center" vertical="center"/>
      <protection/>
    </xf>
    <xf numFmtId="4" fontId="14" fillId="35" borderId="10" xfId="0" applyNumberFormat="1" applyFont="1" applyFill="1" applyBorder="1" applyAlignment="1" applyProtection="1">
      <alignment horizontal="right" vertical="center"/>
      <protection/>
    </xf>
    <xf numFmtId="0" fontId="21" fillId="35" borderId="0" xfId="0" applyNumberFormat="1" applyFont="1" applyFill="1" applyAlignment="1" applyProtection="1">
      <alignment/>
      <protection locked="0"/>
    </xf>
    <xf numFmtId="0" fontId="0" fillId="35" borderId="0" xfId="0" applyFont="1" applyFill="1" applyBorder="1" applyAlignment="1" applyProtection="1">
      <alignment/>
      <protection locked="0"/>
    </xf>
    <xf numFmtId="0" fontId="2" fillId="35" borderId="0" xfId="0" applyFont="1" applyFill="1" applyBorder="1" applyAlignment="1" applyProtection="1">
      <alignment/>
      <protection locked="0"/>
    </xf>
    <xf numFmtId="0" fontId="2" fillId="35" borderId="0" xfId="0" applyFont="1" applyFill="1" applyAlignment="1" applyProtection="1">
      <alignment/>
      <protection locked="0"/>
    </xf>
    <xf numFmtId="2" fontId="0" fillId="35" borderId="0" xfId="0" applyNumberFormat="1" applyFont="1" applyFill="1" applyAlignment="1" applyProtection="1">
      <alignment/>
      <protection locked="0"/>
    </xf>
    <xf numFmtId="2" fontId="0" fillId="35" borderId="0" xfId="0" applyNumberFormat="1" applyFont="1" applyFill="1" applyAlignment="1" applyProtection="1">
      <alignment/>
      <protection locked="0"/>
    </xf>
    <xf numFmtId="2" fontId="10" fillId="35" borderId="0" xfId="0" applyNumberFormat="1" applyFont="1" applyFill="1" applyAlignment="1" applyProtection="1">
      <alignment/>
      <protection locked="0"/>
    </xf>
    <xf numFmtId="0" fontId="10" fillId="35" borderId="0" xfId="0" applyFont="1" applyFill="1" applyAlignment="1" applyProtection="1">
      <alignment/>
      <protection locked="0"/>
    </xf>
    <xf numFmtId="0" fontId="10" fillId="35" borderId="0" xfId="0" applyNumberFormat="1" applyFont="1" applyFill="1" applyAlignment="1" applyProtection="1">
      <alignment/>
      <protection locked="0"/>
    </xf>
    <xf numFmtId="0" fontId="16" fillId="35" borderId="17" xfId="0" applyFont="1" applyFill="1" applyBorder="1" applyAlignment="1" applyProtection="1">
      <alignment horizontal="center" vertical="center" wrapText="1"/>
      <protection locked="0"/>
    </xf>
    <xf numFmtId="0" fontId="16" fillId="35" borderId="10" xfId="0" applyFont="1" applyFill="1" applyBorder="1" applyAlignment="1" applyProtection="1">
      <alignment horizontal="center" vertical="center" wrapText="1"/>
      <protection locked="0"/>
    </xf>
    <xf numFmtId="0" fontId="97" fillId="36" borderId="0" xfId="0" applyFont="1" applyFill="1" applyBorder="1" applyAlignment="1" applyProtection="1">
      <alignment/>
      <protection locked="0"/>
    </xf>
    <xf numFmtId="0" fontId="98" fillId="36" borderId="0" xfId="0" applyFont="1" applyFill="1" applyBorder="1" applyAlignment="1" applyProtection="1">
      <alignment vertical="center"/>
      <protection locked="0"/>
    </xf>
    <xf numFmtId="0" fontId="98"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protection locked="0"/>
    </xf>
    <xf numFmtId="0" fontId="4" fillId="35" borderId="0" xfId="0" applyFont="1" applyFill="1" applyBorder="1" applyAlignment="1" applyProtection="1">
      <alignment/>
      <protection locked="0"/>
    </xf>
    <xf numFmtId="0" fontId="4" fillId="35" borderId="0" xfId="0" applyFont="1" applyFill="1" applyAlignment="1" applyProtection="1">
      <alignment/>
      <protection locked="0"/>
    </xf>
    <xf numFmtId="49" fontId="19" fillId="35" borderId="13" xfId="0" applyNumberFormat="1" applyFont="1" applyFill="1" applyBorder="1" applyAlignment="1" applyProtection="1">
      <alignment horizontal="center" vertical="center"/>
      <protection locked="0"/>
    </xf>
    <xf numFmtId="2" fontId="14" fillId="35" borderId="13" xfId="0" applyNumberFormat="1" applyFont="1" applyFill="1" applyBorder="1" applyAlignment="1" applyProtection="1">
      <alignment horizontal="left"/>
      <protection locked="0"/>
    </xf>
    <xf numFmtId="186" fontId="99" fillId="36" borderId="0" xfId="42" applyNumberFormat="1" applyFont="1" applyFill="1" applyBorder="1" applyAlignment="1" applyProtection="1">
      <alignment/>
      <protection locked="0"/>
    </xf>
    <xf numFmtId="2" fontId="2" fillId="35" borderId="0" xfId="0" applyNumberFormat="1" applyFont="1" applyFill="1" applyBorder="1" applyAlignment="1" applyProtection="1">
      <alignment/>
      <protection locked="0"/>
    </xf>
    <xf numFmtId="0" fontId="5" fillId="35" borderId="0" xfId="0" applyFont="1" applyFill="1" applyAlignment="1" applyProtection="1">
      <alignment/>
      <protection locked="0"/>
    </xf>
    <xf numFmtId="49" fontId="30" fillId="35" borderId="10" xfId="0" applyNumberFormat="1" applyFont="1" applyFill="1" applyBorder="1" applyAlignment="1" applyProtection="1">
      <alignment horizontal="center" vertical="center"/>
      <protection locked="0"/>
    </xf>
    <xf numFmtId="1" fontId="13" fillId="35" borderId="10" xfId="0" applyNumberFormat="1" applyFont="1" applyFill="1" applyBorder="1" applyAlignment="1" applyProtection="1">
      <alignment horizontal="left"/>
      <protection locked="0"/>
    </xf>
    <xf numFmtId="186" fontId="15" fillId="35" borderId="10" xfId="42" applyNumberFormat="1" applyFont="1" applyFill="1" applyBorder="1" applyAlignment="1" applyProtection="1">
      <alignment horizontal="right"/>
      <protection locked="0"/>
    </xf>
    <xf numFmtId="2" fontId="5" fillId="35" borderId="0" xfId="0" applyNumberFormat="1" applyFont="1" applyFill="1" applyBorder="1" applyAlignment="1" applyProtection="1">
      <alignment/>
      <protection locked="0"/>
    </xf>
    <xf numFmtId="49" fontId="19" fillId="35" borderId="10" xfId="0" applyNumberFormat="1" applyFont="1" applyFill="1" applyBorder="1" applyAlignment="1" applyProtection="1">
      <alignment horizontal="center" vertical="center"/>
      <protection locked="0"/>
    </xf>
    <xf numFmtId="1" fontId="14" fillId="35" borderId="10" xfId="0" applyNumberFormat="1" applyFont="1" applyFill="1" applyBorder="1" applyAlignment="1" applyProtection="1">
      <alignment horizontal="left"/>
      <protection locked="0"/>
    </xf>
    <xf numFmtId="1" fontId="14" fillId="35" borderId="14" xfId="0" applyNumberFormat="1" applyFont="1" applyFill="1" applyBorder="1" applyAlignment="1" applyProtection="1">
      <alignment horizontal="left"/>
      <protection locked="0"/>
    </xf>
    <xf numFmtId="2" fontId="13" fillId="35" borderId="10" xfId="0" applyNumberFormat="1" applyFont="1" applyFill="1" applyBorder="1" applyAlignment="1" applyProtection="1">
      <alignment horizontal="left" vertical="center" wrapText="1"/>
      <protection locked="0"/>
    </xf>
    <xf numFmtId="49" fontId="19" fillId="35" borderId="14" xfId="0" applyNumberFormat="1" applyFont="1" applyFill="1" applyBorder="1" applyAlignment="1" applyProtection="1">
      <alignment horizontal="center" vertical="center" wrapText="1"/>
      <protection locked="0"/>
    </xf>
    <xf numFmtId="2" fontId="14" fillId="35" borderId="14" xfId="0" applyNumberFormat="1" applyFont="1" applyFill="1" applyBorder="1" applyAlignment="1" applyProtection="1">
      <alignment horizontal="left" vertical="center" wrapText="1"/>
      <protection locked="0"/>
    </xf>
    <xf numFmtId="186" fontId="100" fillId="36" borderId="0" xfId="42" applyNumberFormat="1" applyFont="1" applyFill="1" applyBorder="1" applyAlignment="1" applyProtection="1">
      <alignment/>
      <protection locked="0"/>
    </xf>
    <xf numFmtId="186" fontId="98" fillId="36" borderId="0" xfId="42" applyNumberFormat="1" applyFont="1" applyFill="1" applyBorder="1" applyAlignment="1" applyProtection="1">
      <alignment/>
      <protection locked="0"/>
    </xf>
    <xf numFmtId="0" fontId="22" fillId="35" borderId="0" xfId="0" applyFont="1" applyFill="1" applyAlignment="1" applyProtection="1">
      <alignment/>
      <protection locked="0"/>
    </xf>
    <xf numFmtId="0" fontId="0" fillId="35" borderId="0" xfId="0" applyFont="1" applyFill="1" applyAlignment="1" applyProtection="1">
      <alignment/>
      <protection locked="0"/>
    </xf>
    <xf numFmtId="49" fontId="0" fillId="35" borderId="0" xfId="0" applyNumberFormat="1" applyFont="1" applyFill="1" applyAlignment="1" applyProtection="1">
      <alignment wrapText="1"/>
      <protection locked="0"/>
    </xf>
    <xf numFmtId="49" fontId="0" fillId="35" borderId="0" xfId="0" applyNumberFormat="1" applyFont="1" applyFill="1" applyBorder="1" applyAlignment="1" applyProtection="1">
      <alignment/>
      <protection locked="0"/>
    </xf>
    <xf numFmtId="2" fontId="11" fillId="35" borderId="0" xfId="0" applyNumberFormat="1" applyFont="1" applyFill="1" applyBorder="1" applyAlignment="1" applyProtection="1">
      <alignment/>
      <protection locked="0"/>
    </xf>
    <xf numFmtId="49" fontId="0" fillId="35" borderId="0" xfId="0" applyNumberFormat="1" applyFont="1" applyFill="1" applyAlignment="1" applyProtection="1">
      <alignment/>
      <protection locked="0"/>
    </xf>
    <xf numFmtId="49" fontId="0" fillId="35" borderId="0" xfId="0" applyNumberFormat="1" applyFont="1" applyFill="1" applyBorder="1" applyAlignment="1" applyProtection="1">
      <alignment/>
      <protection locked="0"/>
    </xf>
    <xf numFmtId="49" fontId="2" fillId="35" borderId="0" xfId="0" applyNumberFormat="1" applyFont="1" applyFill="1" applyBorder="1" applyAlignment="1" applyProtection="1">
      <alignment/>
      <protection locked="0"/>
    </xf>
    <xf numFmtId="49" fontId="2" fillId="35" borderId="0" xfId="0" applyNumberFormat="1" applyFont="1" applyFill="1" applyAlignment="1" applyProtection="1">
      <alignment/>
      <protection locked="0"/>
    </xf>
    <xf numFmtId="186" fontId="91" fillId="35" borderId="10" xfId="42" applyNumberFormat="1" applyFont="1" applyFill="1" applyBorder="1" applyAlignment="1" applyProtection="1">
      <alignment horizontal="right"/>
      <protection/>
    </xf>
    <xf numFmtId="186" fontId="99" fillId="36" borderId="0" xfId="42" applyNumberFormat="1" applyFont="1" applyFill="1" applyBorder="1" applyAlignment="1" applyProtection="1">
      <alignment/>
      <protection/>
    </xf>
    <xf numFmtId="186" fontId="100" fillId="36" borderId="0" xfId="42" applyNumberFormat="1" applyFont="1" applyFill="1" applyBorder="1" applyAlignment="1" applyProtection="1">
      <alignment horizontal="center"/>
      <protection/>
    </xf>
    <xf numFmtId="186" fontId="101" fillId="36" borderId="0" xfId="42" applyNumberFormat="1" applyFont="1" applyFill="1" applyBorder="1" applyAlignment="1" applyProtection="1">
      <alignment horizontal="center"/>
      <protection/>
    </xf>
    <xf numFmtId="2" fontId="15" fillId="35" borderId="10" xfId="0" applyNumberFormat="1" applyFont="1" applyFill="1" applyBorder="1" applyAlignment="1" applyProtection="1">
      <alignment horizontal="right"/>
      <protection/>
    </xf>
    <xf numFmtId="49" fontId="0" fillId="35" borderId="0" xfId="0" applyNumberFormat="1" applyFont="1" applyFill="1" applyAlignment="1" applyProtection="1">
      <alignment/>
      <protection locked="0"/>
    </xf>
    <xf numFmtId="49" fontId="0" fillId="35" borderId="0" xfId="0" applyNumberFormat="1" applyFont="1" applyFill="1" applyBorder="1" applyAlignment="1" applyProtection="1">
      <alignment horizontal="center"/>
      <protection locked="0"/>
    </xf>
    <xf numFmtId="49" fontId="0" fillId="35" borderId="0" xfId="0" applyNumberFormat="1" applyFont="1" applyFill="1" applyBorder="1" applyAlignment="1" applyProtection="1">
      <alignment wrapText="1"/>
      <protection locked="0"/>
    </xf>
    <xf numFmtId="49" fontId="10" fillId="35" borderId="0" xfId="0" applyNumberFormat="1" applyFont="1" applyFill="1" applyAlignment="1" applyProtection="1">
      <alignment/>
      <protection locked="0"/>
    </xf>
    <xf numFmtId="49" fontId="0" fillId="35" borderId="10" xfId="0" applyNumberFormat="1" applyFont="1" applyFill="1" applyBorder="1" applyAlignment="1" applyProtection="1">
      <alignment/>
      <protection locked="0"/>
    </xf>
    <xf numFmtId="49" fontId="16" fillId="35" borderId="10" xfId="0" applyNumberFormat="1" applyFont="1" applyFill="1" applyBorder="1" applyAlignment="1" applyProtection="1">
      <alignment horizontal="center" vertical="center"/>
      <protection locked="0"/>
    </xf>
    <xf numFmtId="49" fontId="14" fillId="35" borderId="10" xfId="0" applyNumberFormat="1" applyFont="1" applyFill="1" applyBorder="1" applyAlignment="1" applyProtection="1">
      <alignment horizontal="center" vertical="center"/>
      <protection locked="0"/>
    </xf>
    <xf numFmtId="49" fontId="14" fillId="35" borderId="10" xfId="0" applyNumberFormat="1" applyFont="1" applyFill="1" applyBorder="1" applyAlignment="1" applyProtection="1">
      <alignment vertical="center"/>
      <protection locked="0"/>
    </xf>
    <xf numFmtId="49" fontId="13"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49" fontId="37" fillId="35" borderId="0" xfId="0" applyNumberFormat="1" applyFont="1" applyFill="1" applyBorder="1" applyAlignment="1" applyProtection="1">
      <alignment horizontal="center" wrapText="1"/>
      <protection locked="0"/>
    </xf>
    <xf numFmtId="49" fontId="38"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vertical="center"/>
      <protection locked="0"/>
    </xf>
    <xf numFmtId="49" fontId="10" fillId="35" borderId="0" xfId="0" applyNumberFormat="1" applyFont="1" applyFill="1" applyBorder="1" applyAlignment="1" applyProtection="1">
      <alignment/>
      <protection locked="0"/>
    </xf>
    <xf numFmtId="49" fontId="8" fillId="35" borderId="0" xfId="0" applyNumberFormat="1" applyFont="1" applyFill="1" applyBorder="1" applyAlignment="1" applyProtection="1">
      <alignment/>
      <protection locked="0"/>
    </xf>
    <xf numFmtId="49" fontId="37" fillId="35" borderId="0" xfId="0" applyNumberFormat="1" applyFont="1" applyFill="1" applyAlignment="1" applyProtection="1">
      <alignment/>
      <protection locked="0"/>
    </xf>
    <xf numFmtId="49" fontId="37" fillId="35" borderId="0" xfId="0" applyNumberFormat="1" applyFont="1" applyFill="1" applyAlignment="1" applyProtection="1">
      <alignment/>
      <protection locked="0"/>
    </xf>
    <xf numFmtId="49" fontId="38" fillId="35" borderId="0" xfId="0" applyNumberFormat="1" applyFont="1" applyFill="1" applyAlignment="1" applyProtection="1">
      <alignment wrapText="1"/>
      <protection locked="0"/>
    </xf>
    <xf numFmtId="49" fontId="21" fillId="35" borderId="0" xfId="0" applyNumberFormat="1" applyFont="1" applyFill="1" applyAlignment="1" applyProtection="1">
      <alignment/>
      <protection locked="0"/>
    </xf>
    <xf numFmtId="3" fontId="91" fillId="35" borderId="10" xfId="0" applyNumberFormat="1" applyFont="1" applyFill="1" applyBorder="1" applyAlignment="1" applyProtection="1">
      <alignment horizontal="center"/>
      <protection/>
    </xf>
    <xf numFmtId="49" fontId="0" fillId="35" borderId="12" xfId="0" applyNumberFormat="1" applyFont="1" applyFill="1" applyBorder="1" applyAlignment="1" applyProtection="1">
      <alignment horizontal="center"/>
      <protection locked="0"/>
    </xf>
    <xf numFmtId="49" fontId="0" fillId="35" borderId="12" xfId="0" applyNumberFormat="1" applyFont="1" applyFill="1" applyBorder="1" applyAlignment="1" applyProtection="1">
      <alignment/>
      <protection locked="0"/>
    </xf>
    <xf numFmtId="4" fontId="15" fillId="35" borderId="10" xfId="0" applyNumberFormat="1" applyFont="1" applyFill="1" applyBorder="1" applyAlignment="1" applyProtection="1">
      <alignment/>
      <protection locked="0"/>
    </xf>
    <xf numFmtId="43" fontId="0" fillId="35" borderId="0" xfId="42" applyFont="1" applyFill="1" applyAlignment="1" applyProtection="1">
      <alignment/>
      <protection locked="0"/>
    </xf>
    <xf numFmtId="49" fontId="13" fillId="35" borderId="0" xfId="0" applyNumberFormat="1" applyFont="1" applyFill="1" applyBorder="1" applyAlignment="1" applyProtection="1">
      <alignment horizontal="center" vertical="center"/>
      <protection locked="0"/>
    </xf>
    <xf numFmtId="49" fontId="11" fillId="35" borderId="0" xfId="0" applyNumberFormat="1" applyFont="1" applyFill="1" applyBorder="1" applyAlignment="1" applyProtection="1">
      <alignment vertical="center"/>
      <protection locked="0"/>
    </xf>
    <xf numFmtId="186" fontId="91" fillId="35" borderId="0" xfId="42" applyNumberFormat="1" applyFont="1" applyFill="1" applyBorder="1" applyAlignment="1" applyProtection="1">
      <alignment horizontal="center" vertical="center"/>
      <protection locked="0"/>
    </xf>
    <xf numFmtId="3" fontId="11" fillId="35" borderId="0" xfId="0" applyNumberFormat="1" applyFont="1" applyFill="1" applyBorder="1" applyAlignment="1" applyProtection="1">
      <alignment horizontal="center" vertical="center"/>
      <protection locked="0"/>
    </xf>
    <xf numFmtId="3" fontId="91" fillId="35" borderId="0" xfId="0" applyNumberFormat="1" applyFont="1" applyFill="1" applyBorder="1" applyAlignment="1" applyProtection="1">
      <alignment horizontal="center" vertical="center"/>
      <protection locked="0"/>
    </xf>
    <xf numFmtId="3" fontId="91" fillId="35" borderId="0" xfId="0" applyNumberFormat="1" applyFont="1" applyFill="1" applyBorder="1" applyAlignment="1" applyProtection="1">
      <alignment horizontal="center"/>
      <protection locked="0"/>
    </xf>
    <xf numFmtId="4" fontId="15" fillId="35" borderId="0" xfId="0" applyNumberFormat="1" applyFont="1" applyFill="1" applyBorder="1" applyAlignment="1" applyProtection="1">
      <alignment/>
      <protection locked="0"/>
    </xf>
    <xf numFmtId="49" fontId="29"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horizontal="center" wrapText="1"/>
      <protection locked="0"/>
    </xf>
    <xf numFmtId="49" fontId="15" fillId="35" borderId="0" xfId="0" applyNumberFormat="1" applyFont="1" applyFill="1" applyAlignment="1" applyProtection="1">
      <alignment/>
      <protection locked="0"/>
    </xf>
    <xf numFmtId="49" fontId="11" fillId="35" borderId="0" xfId="0" applyNumberFormat="1" applyFont="1" applyFill="1" applyAlignment="1" applyProtection="1">
      <alignment wrapText="1"/>
      <protection locked="0"/>
    </xf>
    <xf numFmtId="49" fontId="21" fillId="35" borderId="0" xfId="0" applyNumberFormat="1" applyFont="1" applyFill="1" applyAlignment="1" applyProtection="1">
      <alignment wrapText="1"/>
      <protection locked="0"/>
    </xf>
    <xf numFmtId="4" fontId="15" fillId="35" borderId="10" xfId="0" applyNumberFormat="1" applyFont="1" applyFill="1" applyBorder="1" applyAlignment="1" applyProtection="1">
      <alignment/>
      <protection/>
    </xf>
    <xf numFmtId="2" fontId="0" fillId="0" borderId="0" xfId="0" applyNumberFormat="1" applyFont="1" applyAlignment="1" applyProtection="1">
      <alignment horizontal="left"/>
      <protection locked="0"/>
    </xf>
    <xf numFmtId="2" fontId="2" fillId="0" borderId="0" xfId="0" applyNumberFormat="1" applyFont="1" applyAlignment="1" applyProtection="1">
      <alignment/>
      <protection locked="0"/>
    </xf>
    <xf numFmtId="2" fontId="8" fillId="0" borderId="0" xfId="0" applyNumberFormat="1" applyFont="1" applyBorder="1" applyAlignment="1" applyProtection="1">
      <alignment/>
      <protection locked="0"/>
    </xf>
    <xf numFmtId="2" fontId="0" fillId="0" borderId="0" xfId="0" applyNumberFormat="1" applyFont="1" applyAlignment="1" applyProtection="1">
      <alignment/>
      <protection locked="0"/>
    </xf>
    <xf numFmtId="2" fontId="2" fillId="0" borderId="0" xfId="0" applyNumberFormat="1" applyFont="1" applyBorder="1" applyAlignment="1" applyProtection="1">
      <alignment/>
      <protection locked="0"/>
    </xf>
    <xf numFmtId="2" fontId="0" fillId="0" borderId="0" xfId="0" applyNumberFormat="1" applyFont="1" applyAlignment="1" applyProtection="1">
      <alignment/>
      <protection locked="0"/>
    </xf>
    <xf numFmtId="2" fontId="10" fillId="0" borderId="0" xfId="0" applyNumberFormat="1" applyFont="1" applyAlignment="1" applyProtection="1">
      <alignment/>
      <protection locked="0"/>
    </xf>
    <xf numFmtId="2" fontId="11" fillId="0" borderId="0" xfId="0" applyNumberFormat="1" applyFont="1" applyAlignment="1" applyProtection="1">
      <alignment/>
      <protection locked="0"/>
    </xf>
    <xf numFmtId="2" fontId="10" fillId="0" borderId="0" xfId="0" applyNumberFormat="1" applyFont="1" applyAlignment="1" applyProtection="1">
      <alignment wrapText="1"/>
      <protection locked="0"/>
    </xf>
    <xf numFmtId="49" fontId="0" fillId="0" borderId="0" xfId="0" applyNumberFormat="1" applyFont="1" applyAlignment="1" applyProtection="1">
      <alignment/>
      <protection locked="0"/>
    </xf>
    <xf numFmtId="2" fontId="10" fillId="0" borderId="0" xfId="0" applyNumberFormat="1" applyFont="1" applyBorder="1" applyAlignment="1" applyProtection="1">
      <alignment/>
      <protection locked="0"/>
    </xf>
    <xf numFmtId="2" fontId="10" fillId="0" borderId="0" xfId="0" applyNumberFormat="1" applyFont="1" applyBorder="1" applyAlignment="1" applyProtection="1">
      <alignment wrapText="1"/>
      <protection locked="0"/>
    </xf>
    <xf numFmtId="2" fontId="11" fillId="0" borderId="0" xfId="0" applyNumberFormat="1" applyFont="1" applyBorder="1" applyAlignment="1" applyProtection="1">
      <alignment/>
      <protection locked="0"/>
    </xf>
    <xf numFmtId="2" fontId="11" fillId="0" borderId="11" xfId="0" applyNumberFormat="1" applyFont="1" applyBorder="1" applyAlignment="1" applyProtection="1">
      <alignment horizontal="center" vertical="center" wrapText="1"/>
      <protection locked="0"/>
    </xf>
    <xf numFmtId="2" fontId="2" fillId="0" borderId="0" xfId="0" applyNumberFormat="1" applyFont="1" applyBorder="1" applyAlignment="1" applyProtection="1">
      <alignment horizontal="center"/>
      <protection locked="0"/>
    </xf>
    <xf numFmtId="2" fontId="11" fillId="0" borderId="10" xfId="0" applyNumberFormat="1" applyFont="1" applyBorder="1" applyAlignment="1" applyProtection="1">
      <alignment horizontal="center" vertical="center" wrapText="1"/>
      <protection locked="0"/>
    </xf>
    <xf numFmtId="1" fontId="30" fillId="0" borderId="17" xfId="0" applyNumberFormat="1" applyFont="1" applyBorder="1" applyAlignment="1" applyProtection="1">
      <alignment horizontal="center"/>
      <protection locked="0"/>
    </xf>
    <xf numFmtId="2" fontId="7" fillId="0" borderId="0" xfId="0" applyNumberFormat="1" applyFont="1" applyBorder="1" applyAlignment="1" applyProtection="1">
      <alignment horizontal="center"/>
      <protection locked="0"/>
    </xf>
    <xf numFmtId="2" fontId="7" fillId="0" borderId="0" xfId="0" applyNumberFormat="1" applyFont="1" applyAlignment="1" applyProtection="1">
      <alignment horizontal="center"/>
      <protection locked="0"/>
    </xf>
    <xf numFmtId="49" fontId="19" fillId="0" borderId="13" xfId="0" applyNumberFormat="1" applyFont="1" applyBorder="1" applyAlignment="1" applyProtection="1">
      <alignment horizontal="center" vertical="center"/>
      <protection locked="0"/>
    </xf>
    <xf numFmtId="2" fontId="14" fillId="0" borderId="13" xfId="0" applyNumberFormat="1" applyFont="1" applyBorder="1" applyAlignment="1" applyProtection="1">
      <alignment horizontal="left"/>
      <protection locked="0"/>
    </xf>
    <xf numFmtId="49" fontId="30" fillId="0" borderId="10" xfId="0" applyNumberFormat="1" applyFont="1" applyBorder="1" applyAlignment="1" applyProtection="1">
      <alignment horizontal="center" vertical="center"/>
      <protection locked="0"/>
    </xf>
    <xf numFmtId="1" fontId="13" fillId="0" borderId="10" xfId="0" applyNumberFormat="1" applyFont="1" applyBorder="1" applyAlignment="1" applyProtection="1">
      <alignment horizontal="left"/>
      <protection locked="0"/>
    </xf>
    <xf numFmtId="1" fontId="10" fillId="0" borderId="10" xfId="0" applyNumberFormat="1" applyFont="1" applyBorder="1" applyAlignment="1" applyProtection="1">
      <alignment horizontal="right"/>
      <protection locked="0"/>
    </xf>
    <xf numFmtId="1" fontId="0" fillId="0" borderId="10" xfId="0" applyNumberFormat="1" applyFont="1" applyBorder="1" applyAlignment="1" applyProtection="1">
      <alignment horizontal="right"/>
      <protection locked="0"/>
    </xf>
    <xf numFmtId="49" fontId="19" fillId="0" borderId="10"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left"/>
      <protection locked="0"/>
    </xf>
    <xf numFmtId="1" fontId="14" fillId="0" borderId="14" xfId="0" applyNumberFormat="1" applyFont="1" applyBorder="1" applyAlignment="1" applyProtection="1">
      <alignment horizontal="left"/>
      <protection locked="0"/>
    </xf>
    <xf numFmtId="2" fontId="13" fillId="0" borderId="10" xfId="0" applyNumberFormat="1" applyFont="1" applyBorder="1" applyAlignment="1" applyProtection="1">
      <alignment horizontal="left" vertical="center" wrapText="1"/>
      <protection locked="0"/>
    </xf>
    <xf numFmtId="49" fontId="19" fillId="0" borderId="14" xfId="0" applyNumberFormat="1" applyFont="1" applyBorder="1" applyAlignment="1" applyProtection="1">
      <alignment horizontal="center" vertical="center" wrapText="1"/>
      <protection locked="0"/>
    </xf>
    <xf numFmtId="2" fontId="14" fillId="0" borderId="10" xfId="0" applyNumberFormat="1" applyFont="1" applyBorder="1" applyAlignment="1" applyProtection="1">
      <alignment horizontal="left" wrapText="1"/>
      <protection locked="0"/>
    </xf>
    <xf numFmtId="49" fontId="15" fillId="0" borderId="0" xfId="0" applyNumberFormat="1" applyFont="1" applyBorder="1" applyAlignment="1" applyProtection="1">
      <alignment/>
      <protection locked="0"/>
    </xf>
    <xf numFmtId="1" fontId="13" fillId="0" borderId="0" xfId="0" applyNumberFormat="1" applyFont="1" applyBorder="1" applyAlignment="1" applyProtection="1">
      <alignment horizontal="left"/>
      <protection locked="0"/>
    </xf>
    <xf numFmtId="2" fontId="13" fillId="0" borderId="15" xfId="0" applyNumberFormat="1" applyFont="1" applyBorder="1" applyAlignment="1" applyProtection="1">
      <alignment/>
      <protection locked="0"/>
    </xf>
    <xf numFmtId="2" fontId="89" fillId="0" borderId="15" xfId="0" applyNumberFormat="1" applyFont="1" applyBorder="1" applyAlignment="1" applyProtection="1">
      <alignment/>
      <protection locked="0"/>
    </xf>
    <xf numFmtId="49" fontId="11" fillId="0" borderId="0" xfId="0" applyNumberFormat="1" applyFont="1" applyBorder="1" applyAlignment="1" applyProtection="1">
      <alignment/>
      <protection locked="0"/>
    </xf>
    <xf numFmtId="2" fontId="11" fillId="0" borderId="0" xfId="0" applyNumberFormat="1" applyFont="1" applyBorder="1" applyAlignment="1" applyProtection="1">
      <alignment/>
      <protection locked="0"/>
    </xf>
    <xf numFmtId="2" fontId="15" fillId="0" borderId="0" xfId="0" applyNumberFormat="1" applyFont="1" applyBorder="1" applyAlignment="1" applyProtection="1">
      <alignment wrapText="1"/>
      <protection locked="0"/>
    </xf>
    <xf numFmtId="2" fontId="0"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2" fontId="13" fillId="0" borderId="0" xfId="0" applyNumberFormat="1" applyFont="1" applyBorder="1" applyAlignment="1" applyProtection="1">
      <alignment horizontal="left" vertical="center" wrapText="1"/>
      <protection locked="0"/>
    </xf>
    <xf numFmtId="2" fontId="1" fillId="0" borderId="0" xfId="0" applyNumberFormat="1" applyFont="1" applyBorder="1" applyAlignment="1" applyProtection="1">
      <alignment/>
      <protection locked="0"/>
    </xf>
    <xf numFmtId="2" fontId="5" fillId="0" borderId="0" xfId="0" applyNumberFormat="1" applyFont="1" applyBorder="1" applyAlignment="1" applyProtection="1">
      <alignment/>
      <protection locked="0"/>
    </xf>
    <xf numFmtId="49" fontId="7" fillId="0" borderId="0" xfId="0" applyNumberFormat="1" applyFont="1" applyBorder="1" applyAlignment="1" applyProtection="1">
      <alignment horizontal="center"/>
      <protection locked="0"/>
    </xf>
    <xf numFmtId="49" fontId="2" fillId="0" borderId="0" xfId="0" applyNumberFormat="1" applyFont="1" applyBorder="1" applyAlignment="1" applyProtection="1">
      <alignment/>
      <protection locked="0"/>
    </xf>
    <xf numFmtId="2" fontId="3"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1" fontId="93" fillId="0" borderId="10" xfId="0" applyNumberFormat="1" applyFont="1" applyBorder="1" applyAlignment="1" applyProtection="1">
      <alignment horizontal="right"/>
      <protection/>
    </xf>
    <xf numFmtId="1" fontId="90" fillId="0" borderId="10" xfId="0" applyNumberFormat="1" applyFont="1" applyBorder="1" applyAlignment="1" applyProtection="1">
      <alignment horizontal="right"/>
      <protection/>
    </xf>
    <xf numFmtId="195" fontId="15" fillId="0" borderId="10" xfId="0" applyNumberFormat="1" applyFont="1" applyBorder="1" applyAlignment="1" applyProtection="1">
      <alignment/>
      <protection/>
    </xf>
    <xf numFmtId="49" fontId="31" fillId="0" borderId="10"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10" xfId="0" applyNumberFormat="1" applyFont="1" applyBorder="1" applyAlignment="1" applyProtection="1">
      <alignment/>
      <protection locked="0"/>
    </xf>
    <xf numFmtId="49" fontId="0" fillId="0" borderId="10" xfId="0" applyNumberFormat="1" applyFont="1" applyBorder="1" applyAlignment="1" applyProtection="1">
      <alignment/>
      <protection locked="0"/>
    </xf>
    <xf numFmtId="3" fontId="11" fillId="0" borderId="10" xfId="0" applyNumberFormat="1" applyFont="1" applyBorder="1" applyAlignment="1" applyProtection="1">
      <alignment/>
      <protection locked="0"/>
    </xf>
    <xf numFmtId="49" fontId="11" fillId="0" borderId="0" xfId="0" applyNumberFormat="1" applyFont="1" applyAlignment="1" applyProtection="1">
      <alignment/>
      <protection locked="0"/>
    </xf>
    <xf numFmtId="49" fontId="0" fillId="0" borderId="10" xfId="0" applyNumberFormat="1" applyBorder="1" applyAlignment="1" applyProtection="1">
      <alignment/>
      <protection locked="0"/>
    </xf>
    <xf numFmtId="49" fontId="15" fillId="0" borderId="0" xfId="0" applyNumberFormat="1" applyFont="1" applyAlignment="1" applyProtection="1">
      <alignment/>
      <protection locked="0"/>
    </xf>
    <xf numFmtId="3" fontId="0" fillId="0" borderId="10" xfId="0" applyNumberFormat="1" applyFont="1" applyBorder="1" applyAlignment="1" applyProtection="1">
      <alignment/>
      <protection locked="0"/>
    </xf>
    <xf numFmtId="2" fontId="0" fillId="0" borderId="10"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protection locked="0"/>
    </xf>
    <xf numFmtId="49" fontId="22" fillId="0" borderId="15" xfId="0" applyNumberFormat="1" applyFont="1" applyBorder="1" applyAlignment="1" applyProtection="1">
      <alignment wrapText="1"/>
      <protection locked="0"/>
    </xf>
    <xf numFmtId="49" fontId="22" fillId="0" borderId="15" xfId="0" applyNumberFormat="1" applyFont="1" applyBorder="1" applyAlignment="1" applyProtection="1">
      <alignment horizontal="center" wrapText="1"/>
      <protection locked="0"/>
    </xf>
    <xf numFmtId="49" fontId="10" fillId="0" borderId="0" xfId="0" applyNumberFormat="1" applyFont="1" applyAlignment="1" applyProtection="1">
      <alignment/>
      <protection locked="0"/>
    </xf>
    <xf numFmtId="49" fontId="10"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0" fontId="22" fillId="0" borderId="0" xfId="0" applyFont="1" applyAlignment="1" applyProtection="1">
      <alignment horizontal="left"/>
      <protection locked="0"/>
    </xf>
    <xf numFmtId="49" fontId="0" fillId="0" borderId="0" xfId="0" applyNumberFormat="1" applyFont="1" applyAlignment="1" applyProtection="1">
      <alignment horizontal="center"/>
      <protection locked="0"/>
    </xf>
    <xf numFmtId="49" fontId="0" fillId="0" borderId="0" xfId="0" applyNumberFormat="1" applyFont="1" applyAlignment="1" applyProtection="1">
      <alignment/>
      <protection locked="0"/>
    </xf>
    <xf numFmtId="49" fontId="22" fillId="0" borderId="0" xfId="0" applyNumberFormat="1" applyFont="1" applyBorder="1" applyAlignment="1" applyProtection="1">
      <alignment/>
      <protection locked="0"/>
    </xf>
    <xf numFmtId="49" fontId="15" fillId="0" borderId="0" xfId="0" applyNumberFormat="1" applyFont="1" applyAlignment="1" applyProtection="1">
      <alignment/>
      <protection locked="0"/>
    </xf>
    <xf numFmtId="49" fontId="11" fillId="0" borderId="0" xfId="0" applyNumberFormat="1" applyFont="1" applyAlignment="1" applyProtection="1">
      <alignment/>
      <protection locked="0"/>
    </xf>
    <xf numFmtId="49" fontId="0" fillId="33" borderId="0" xfId="0" applyNumberFormat="1" applyFont="1" applyFill="1" applyAlignment="1" applyProtection="1">
      <alignment/>
      <protection locked="0"/>
    </xf>
    <xf numFmtId="49" fontId="90" fillId="0" borderId="0" xfId="0" applyNumberFormat="1" applyFont="1" applyAlignment="1" applyProtection="1">
      <alignment/>
      <protection locked="0"/>
    </xf>
    <xf numFmtId="3" fontId="90" fillId="0" borderId="10" xfId="0" applyNumberFormat="1" applyFont="1" applyBorder="1" applyAlignment="1" applyProtection="1">
      <alignment/>
      <protection/>
    </xf>
    <xf numFmtId="3" fontId="91" fillId="0" borderId="10" xfId="0" applyNumberFormat="1" applyFont="1" applyBorder="1" applyAlignment="1" applyProtection="1">
      <alignment/>
      <protection/>
    </xf>
    <xf numFmtId="3" fontId="92" fillId="0" borderId="10" xfId="0" applyNumberFormat="1" applyFont="1" applyBorder="1" applyAlignment="1" applyProtection="1">
      <alignment/>
      <protection/>
    </xf>
    <xf numFmtId="2" fontId="0" fillId="0" borderId="0" xfId="0" applyNumberFormat="1" applyAlignment="1" applyProtection="1">
      <alignment/>
      <protection locked="0"/>
    </xf>
    <xf numFmtId="1" fontId="30" fillId="0" borderId="10" xfId="0" applyNumberFormat="1" applyFont="1" applyBorder="1" applyAlignment="1" applyProtection="1">
      <alignment horizontal="center"/>
      <protection locked="0"/>
    </xf>
    <xf numFmtId="186" fontId="99" fillId="36" borderId="0" xfId="42" applyNumberFormat="1" applyFont="1" applyFill="1" applyAlignment="1" applyProtection="1">
      <alignment horizontal="center"/>
      <protection locked="0"/>
    </xf>
    <xf numFmtId="186" fontId="2" fillId="0" borderId="0" xfId="42" applyNumberFormat="1" applyFont="1" applyAlignment="1" applyProtection="1">
      <alignment/>
      <protection locked="0"/>
    </xf>
    <xf numFmtId="1" fontId="10" fillId="0" borderId="11" xfId="0" applyNumberFormat="1" applyFont="1" applyBorder="1" applyAlignment="1" applyProtection="1">
      <alignment horizontal="right"/>
      <protection locked="0"/>
    </xf>
    <xf numFmtId="186" fontId="5" fillId="0" borderId="0" xfId="42" applyNumberFormat="1" applyFont="1" applyAlignment="1" applyProtection="1">
      <alignment/>
      <protection locked="0"/>
    </xf>
    <xf numFmtId="2" fontId="5" fillId="0" borderId="0" xfId="0" applyNumberFormat="1" applyFont="1" applyAlignment="1" applyProtection="1">
      <alignment/>
      <protection locked="0"/>
    </xf>
    <xf numFmtId="186" fontId="99" fillId="36" borderId="0" xfId="42" applyNumberFormat="1" applyFont="1" applyFill="1" applyAlignment="1" applyProtection="1">
      <alignment/>
      <protection locked="0"/>
    </xf>
    <xf numFmtId="1" fontId="10" fillId="0" borderId="13" xfId="0" applyNumberFormat="1" applyFont="1" applyBorder="1" applyAlignment="1" applyProtection="1">
      <alignment horizontal="right"/>
      <protection locked="0"/>
    </xf>
    <xf numFmtId="2" fontId="15" fillId="0" borderId="0" xfId="0" applyNumberFormat="1" applyFont="1" applyBorder="1" applyAlignment="1" applyProtection="1">
      <alignment horizontal="center"/>
      <protection locked="0"/>
    </xf>
    <xf numFmtId="49" fontId="13" fillId="0" borderId="0" xfId="0" applyNumberFormat="1" applyFont="1" applyBorder="1" applyAlignment="1" applyProtection="1">
      <alignment/>
      <protection locked="0"/>
    </xf>
    <xf numFmtId="2" fontId="13" fillId="0" borderId="0" xfId="0" applyNumberFormat="1" applyFont="1" applyBorder="1" applyAlignment="1" applyProtection="1">
      <alignment/>
      <protection locked="0"/>
    </xf>
    <xf numFmtId="1" fontId="93" fillId="0" borderId="11" xfId="0" applyNumberFormat="1" applyFont="1" applyBorder="1" applyAlignment="1" applyProtection="1">
      <alignment horizontal="right"/>
      <protection/>
    </xf>
    <xf numFmtId="186" fontId="99" fillId="36" borderId="0" xfId="42" applyNumberFormat="1" applyFont="1" applyFill="1" applyAlignment="1" applyProtection="1">
      <alignment horizontal="center"/>
      <protection/>
    </xf>
    <xf numFmtId="186" fontId="99" fillId="36" borderId="0" xfId="42" applyNumberFormat="1" applyFont="1" applyFill="1" applyAlignment="1" applyProtection="1">
      <alignment/>
      <protection/>
    </xf>
    <xf numFmtId="1" fontId="93" fillId="0" borderId="13" xfId="0" applyNumberFormat="1" applyFont="1" applyBorder="1" applyAlignment="1" applyProtection="1">
      <alignment horizontal="right"/>
      <protection/>
    </xf>
    <xf numFmtId="195" fontId="10" fillId="0" borderId="10" xfId="0" applyNumberFormat="1" applyFont="1" applyBorder="1" applyAlignment="1" applyProtection="1">
      <alignment/>
      <protection/>
    </xf>
    <xf numFmtId="49" fontId="31" fillId="0" borderId="10"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protection locked="0"/>
    </xf>
    <xf numFmtId="49" fontId="0" fillId="0" borderId="0" xfId="0" applyNumberFormat="1" applyFont="1" applyAlignment="1" applyProtection="1">
      <alignment vertical="center"/>
      <protection locked="0"/>
    </xf>
    <xf numFmtId="49" fontId="0" fillId="0" borderId="10" xfId="0" applyNumberFormat="1" applyFont="1" applyBorder="1" applyAlignment="1" applyProtection="1">
      <alignment horizontal="center"/>
      <protection locked="0"/>
    </xf>
    <xf numFmtId="3" fontId="10" fillId="0" borderId="10" xfId="0" applyNumberFormat="1" applyFont="1" applyBorder="1" applyAlignment="1" applyProtection="1">
      <alignment/>
      <protection locked="0"/>
    </xf>
    <xf numFmtId="49" fontId="0" fillId="0" borderId="0" xfId="0" applyNumberFormat="1" applyFont="1" applyBorder="1" applyAlignment="1" applyProtection="1">
      <alignment horizontal="center"/>
      <protection locked="0"/>
    </xf>
    <xf numFmtId="49" fontId="10" fillId="0" borderId="0" xfId="0" applyNumberFormat="1" applyFont="1" applyBorder="1" applyAlignment="1" applyProtection="1">
      <alignment/>
      <protection locked="0"/>
    </xf>
    <xf numFmtId="3" fontId="93" fillId="0" borderId="10" xfId="0" applyNumberFormat="1" applyFont="1" applyBorder="1" applyAlignment="1" applyProtection="1">
      <alignment/>
      <protection/>
    </xf>
    <xf numFmtId="2" fontId="0" fillId="35" borderId="0" xfId="0" applyNumberFormat="1" applyFont="1" applyFill="1" applyBorder="1" applyAlignment="1" applyProtection="1">
      <alignment horizontal="left"/>
      <protection locked="0"/>
    </xf>
    <xf numFmtId="2" fontId="21" fillId="35" borderId="0" xfId="0" applyNumberFormat="1" applyFont="1" applyFill="1" applyAlignment="1" applyProtection="1">
      <alignment/>
      <protection locked="0"/>
    </xf>
    <xf numFmtId="2" fontId="2" fillId="35" borderId="0" xfId="0" applyNumberFormat="1" applyFont="1" applyFill="1" applyAlignment="1" applyProtection="1">
      <alignment/>
      <protection locked="0"/>
    </xf>
    <xf numFmtId="2" fontId="11" fillId="35" borderId="0" xfId="0" applyNumberFormat="1" applyFont="1" applyFill="1" applyAlignment="1" applyProtection="1">
      <alignment/>
      <protection locked="0"/>
    </xf>
    <xf numFmtId="2" fontId="10" fillId="35" borderId="0" xfId="0" applyNumberFormat="1" applyFont="1" applyFill="1" applyBorder="1" applyAlignment="1" applyProtection="1">
      <alignment/>
      <protection locked="0"/>
    </xf>
    <xf numFmtId="2" fontId="22" fillId="35" borderId="0" xfId="0" applyNumberFormat="1" applyFont="1" applyFill="1" applyAlignment="1" applyProtection="1">
      <alignment/>
      <protection locked="0"/>
    </xf>
    <xf numFmtId="2" fontId="0" fillId="35" borderId="0" xfId="0" applyNumberFormat="1" applyFont="1" applyFill="1" applyBorder="1" applyAlignment="1" applyProtection="1">
      <alignment/>
      <protection locked="0"/>
    </xf>
    <xf numFmtId="2" fontId="10" fillId="35" borderId="0" xfId="0" applyNumberFormat="1" applyFont="1" applyFill="1" applyAlignment="1" applyProtection="1">
      <alignment wrapText="1"/>
      <protection locked="0"/>
    </xf>
    <xf numFmtId="1" fontId="14" fillId="35" borderId="0" xfId="0" applyNumberFormat="1" applyFont="1" applyFill="1" applyBorder="1" applyAlignment="1" applyProtection="1">
      <alignment horizontal="left"/>
      <protection locked="0"/>
    </xf>
    <xf numFmtId="2" fontId="10" fillId="35" borderId="0" xfId="0" applyNumberFormat="1" applyFont="1" applyFill="1" applyBorder="1" applyAlignment="1" applyProtection="1">
      <alignment wrapText="1"/>
      <protection locked="0"/>
    </xf>
    <xf numFmtId="2" fontId="11" fillId="35" borderId="11" xfId="0" applyNumberFormat="1" applyFont="1" applyFill="1" applyBorder="1" applyAlignment="1" applyProtection="1">
      <alignment horizontal="center" vertical="center" wrapText="1"/>
      <protection locked="0"/>
    </xf>
    <xf numFmtId="2" fontId="11" fillId="35" borderId="10" xfId="0" applyNumberFormat="1"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center"/>
      <protection locked="0"/>
    </xf>
    <xf numFmtId="1" fontId="11" fillId="35" borderId="17" xfId="0" applyNumberFormat="1" applyFont="1" applyFill="1" applyBorder="1" applyAlignment="1" applyProtection="1">
      <alignment horizontal="center"/>
      <protection locked="0"/>
    </xf>
    <xf numFmtId="2" fontId="16" fillId="35" borderId="0" xfId="0" applyNumberFormat="1" applyFont="1" applyFill="1" applyBorder="1" applyAlignment="1" applyProtection="1">
      <alignment horizontal="center"/>
      <protection locked="0"/>
    </xf>
    <xf numFmtId="2" fontId="4" fillId="35" borderId="0" xfId="0" applyNumberFormat="1" applyFont="1" applyFill="1" applyAlignment="1" applyProtection="1">
      <alignment horizontal="center"/>
      <protection locked="0"/>
    </xf>
    <xf numFmtId="186" fontId="0" fillId="35" borderId="0" xfId="42" applyNumberFormat="1" applyFont="1" applyFill="1" applyBorder="1" applyAlignment="1" applyProtection="1">
      <alignment/>
      <protection locked="0"/>
    </xf>
    <xf numFmtId="43" fontId="0" fillId="35" borderId="0" xfId="42" applyFont="1" applyFill="1" applyBorder="1" applyAlignment="1" applyProtection="1">
      <alignment/>
      <protection locked="0"/>
    </xf>
    <xf numFmtId="43" fontId="2" fillId="35" borderId="0" xfId="42" applyFont="1" applyFill="1" applyAlignment="1" applyProtection="1">
      <alignment/>
      <protection locked="0"/>
    </xf>
    <xf numFmtId="186" fontId="14" fillId="35" borderId="11" xfId="42" applyNumberFormat="1" applyFont="1" applyFill="1" applyBorder="1" applyAlignment="1" applyProtection="1">
      <alignment horizontal="right"/>
      <protection locked="0"/>
    </xf>
    <xf numFmtId="186" fontId="13" fillId="35" borderId="10" xfId="42" applyNumberFormat="1" applyFont="1" applyFill="1" applyBorder="1" applyAlignment="1" applyProtection="1">
      <alignment horizontal="right"/>
      <protection locked="0"/>
    </xf>
    <xf numFmtId="186" fontId="14" fillId="35" borderId="10" xfId="42" applyNumberFormat="1" applyFont="1" applyFill="1" applyBorder="1" applyAlignment="1" applyProtection="1">
      <alignment horizontal="right"/>
      <protection locked="0"/>
    </xf>
    <xf numFmtId="186" fontId="14" fillId="35" borderId="13" xfId="42" applyNumberFormat="1" applyFont="1" applyFill="1" applyBorder="1" applyAlignment="1" applyProtection="1">
      <alignment horizontal="right"/>
      <protection locked="0"/>
    </xf>
    <xf numFmtId="2" fontId="19" fillId="35" borderId="14" xfId="0" applyNumberFormat="1" applyFont="1" applyFill="1" applyBorder="1" applyAlignment="1" applyProtection="1">
      <alignment horizontal="left" wrapText="1"/>
      <protection locked="0"/>
    </xf>
    <xf numFmtId="49" fontId="15" fillId="35" borderId="0" xfId="0" applyNumberFormat="1" applyFont="1" applyFill="1" applyBorder="1" applyAlignment="1" applyProtection="1">
      <alignment/>
      <protection locked="0"/>
    </xf>
    <xf numFmtId="49" fontId="13" fillId="35" borderId="0" xfId="0" applyNumberFormat="1" applyFont="1" applyFill="1" applyBorder="1" applyAlignment="1" applyProtection="1">
      <alignment/>
      <protection locked="0"/>
    </xf>
    <xf numFmtId="2" fontId="1" fillId="35" borderId="0" xfId="0" applyNumberFormat="1" applyFont="1" applyFill="1" applyBorder="1" applyAlignment="1" applyProtection="1">
      <alignment/>
      <protection locked="0"/>
    </xf>
    <xf numFmtId="49" fontId="7" fillId="35" borderId="0" xfId="0" applyNumberFormat="1" applyFont="1" applyFill="1" applyBorder="1" applyAlignment="1" applyProtection="1">
      <alignment horizontal="center"/>
      <protection locked="0"/>
    </xf>
    <xf numFmtId="2" fontId="7" fillId="35" borderId="0" xfId="0" applyNumberFormat="1" applyFont="1" applyFill="1" applyBorder="1" applyAlignment="1" applyProtection="1">
      <alignment horizontal="center"/>
      <protection locked="0"/>
    </xf>
    <xf numFmtId="2" fontId="2" fillId="35" borderId="0" xfId="0" applyNumberFormat="1" applyFont="1" applyFill="1" applyBorder="1" applyAlignment="1" applyProtection="1">
      <alignment horizontal="center"/>
      <protection locked="0"/>
    </xf>
    <xf numFmtId="2" fontId="3" fillId="35" borderId="0" xfId="0" applyNumberFormat="1" applyFont="1" applyFill="1" applyBorder="1" applyAlignment="1" applyProtection="1">
      <alignment horizontal="center"/>
      <protection locked="0"/>
    </xf>
    <xf numFmtId="2" fontId="9" fillId="35" borderId="0" xfId="0" applyNumberFormat="1" applyFont="1" applyFill="1" applyBorder="1" applyAlignment="1" applyProtection="1">
      <alignment/>
      <protection locked="0"/>
    </xf>
    <xf numFmtId="186" fontId="94" fillId="35" borderId="11" xfId="42" applyNumberFormat="1" applyFont="1" applyFill="1" applyBorder="1" applyAlignment="1" applyProtection="1">
      <alignment horizontal="right"/>
      <protection/>
    </xf>
    <xf numFmtId="186" fontId="94" fillId="35" borderId="10" xfId="42" applyNumberFormat="1" applyFont="1" applyFill="1" applyBorder="1" applyAlignment="1" applyProtection="1">
      <alignment horizontal="right"/>
      <protection/>
    </xf>
    <xf numFmtId="2" fontId="10" fillId="35" borderId="10" xfId="0" applyNumberFormat="1" applyFont="1" applyFill="1" applyBorder="1" applyAlignment="1" applyProtection="1">
      <alignment horizontal="right"/>
      <protection/>
    </xf>
    <xf numFmtId="49" fontId="31" fillId="35" borderId="10" xfId="0" applyNumberFormat="1" applyFont="1" applyFill="1" applyBorder="1" applyAlignment="1" applyProtection="1">
      <alignment horizontal="center"/>
      <protection locked="0"/>
    </xf>
    <xf numFmtId="49" fontId="13" fillId="35" borderId="10" xfId="0" applyNumberFormat="1" applyFont="1" applyFill="1" applyBorder="1" applyAlignment="1" applyProtection="1">
      <alignment horizontal="center"/>
      <protection locked="0"/>
    </xf>
    <xf numFmtId="49" fontId="10" fillId="35" borderId="10" xfId="0" applyNumberFormat="1" applyFont="1" applyFill="1" applyBorder="1" applyAlignment="1" applyProtection="1">
      <alignment horizontal="center"/>
      <protection locked="0"/>
    </xf>
    <xf numFmtId="49" fontId="10" fillId="35" borderId="10" xfId="0" applyNumberFormat="1" applyFont="1" applyFill="1" applyBorder="1" applyAlignment="1" applyProtection="1">
      <alignment/>
      <protection locked="0"/>
    </xf>
    <xf numFmtId="49" fontId="0" fillId="35" borderId="10" xfId="0" applyNumberFormat="1" applyFont="1" applyFill="1" applyBorder="1" applyAlignment="1" applyProtection="1">
      <alignment horizontal="center"/>
      <protection locked="0"/>
    </xf>
    <xf numFmtId="49" fontId="0" fillId="35" borderId="10" xfId="0" applyNumberFormat="1" applyFont="1" applyFill="1" applyBorder="1" applyAlignment="1" applyProtection="1">
      <alignment/>
      <protection locked="0"/>
    </xf>
    <xf numFmtId="3" fontId="11" fillId="35" borderId="10" xfId="0" applyNumberFormat="1" applyFont="1" applyFill="1" applyBorder="1" applyAlignment="1" applyProtection="1">
      <alignment/>
      <protection locked="0"/>
    </xf>
    <xf numFmtId="49" fontId="11" fillId="35" borderId="0" xfId="0" applyNumberFormat="1" applyFont="1" applyFill="1" applyAlignment="1" applyProtection="1">
      <alignment/>
      <protection locked="0"/>
    </xf>
    <xf numFmtId="49" fontId="0" fillId="35" borderId="10" xfId="0" applyNumberFormat="1" applyFill="1" applyBorder="1" applyAlignment="1" applyProtection="1">
      <alignment/>
      <protection locked="0"/>
    </xf>
    <xf numFmtId="3" fontId="0" fillId="35" borderId="10" xfId="0" applyNumberFormat="1" applyFont="1" applyFill="1" applyBorder="1" applyAlignment="1" applyProtection="1">
      <alignment/>
      <protection locked="0"/>
    </xf>
    <xf numFmtId="2" fontId="10" fillId="35" borderId="10" xfId="0" applyNumberFormat="1" applyFont="1" applyFill="1" applyBorder="1" applyAlignment="1" applyProtection="1">
      <alignment horizontal="left" vertical="center" wrapText="1"/>
      <protection locked="0"/>
    </xf>
    <xf numFmtId="49" fontId="22" fillId="35" borderId="15" xfId="0" applyNumberFormat="1" applyFont="1" applyFill="1" applyBorder="1" applyAlignment="1" applyProtection="1">
      <alignment wrapText="1"/>
      <protection locked="0"/>
    </xf>
    <xf numFmtId="49" fontId="22" fillId="35" borderId="15" xfId="0" applyNumberFormat="1" applyFont="1" applyFill="1" applyBorder="1" applyAlignment="1" applyProtection="1">
      <alignment horizontal="center" wrapText="1"/>
      <protection locked="0"/>
    </xf>
    <xf numFmtId="49" fontId="10" fillId="35" borderId="0" xfId="0" applyNumberFormat="1" applyFont="1" applyFill="1" applyBorder="1" applyAlignment="1" applyProtection="1">
      <alignment horizontal="center"/>
      <protection locked="0"/>
    </xf>
    <xf numFmtId="0" fontId="22" fillId="35" borderId="0" xfId="0" applyFont="1" applyFill="1" applyAlignment="1" applyProtection="1">
      <alignment horizontal="left"/>
      <protection locked="0"/>
    </xf>
    <xf numFmtId="49" fontId="0" fillId="35" borderId="0" xfId="0" applyNumberFormat="1" applyFont="1" applyFill="1" applyAlignment="1" applyProtection="1">
      <alignment horizontal="center"/>
      <protection locked="0"/>
    </xf>
    <xf numFmtId="49" fontId="22" fillId="35" borderId="0" xfId="0" applyNumberFormat="1" applyFont="1" applyFill="1" applyBorder="1" applyAlignment="1" applyProtection="1">
      <alignment/>
      <protection locked="0"/>
    </xf>
    <xf numFmtId="49" fontId="15" fillId="35" borderId="0" xfId="0" applyNumberFormat="1" applyFont="1" applyFill="1" applyAlignment="1" applyProtection="1">
      <alignment/>
      <protection locked="0"/>
    </xf>
    <xf numFmtId="49" fontId="11" fillId="35" borderId="0" xfId="0" applyNumberFormat="1" applyFont="1" applyFill="1" applyAlignment="1" applyProtection="1">
      <alignment/>
      <protection locked="0"/>
    </xf>
    <xf numFmtId="3" fontId="90" fillId="35" borderId="10" xfId="0" applyNumberFormat="1" applyFont="1" applyFill="1" applyBorder="1" applyAlignment="1" applyProtection="1">
      <alignment/>
      <protection/>
    </xf>
    <xf numFmtId="3" fontId="91" fillId="35" borderId="10" xfId="0" applyNumberFormat="1" applyFont="1" applyFill="1" applyBorder="1" applyAlignment="1" applyProtection="1">
      <alignment/>
      <protection/>
    </xf>
    <xf numFmtId="3" fontId="92" fillId="35" borderId="10" xfId="0" applyNumberFormat="1" applyFont="1" applyFill="1" applyBorder="1" applyAlignment="1" applyProtection="1">
      <alignment/>
      <protection/>
    </xf>
    <xf numFmtId="2" fontId="0" fillId="35" borderId="0" xfId="0" applyNumberFormat="1" applyFont="1" applyFill="1" applyAlignment="1" applyProtection="1">
      <alignment horizontal="left"/>
      <protection locked="0"/>
    </xf>
    <xf numFmtId="1" fontId="30" fillId="35" borderId="17" xfId="0" applyNumberFormat="1" applyFont="1" applyFill="1" applyBorder="1" applyAlignment="1" applyProtection="1">
      <alignment horizontal="center"/>
      <protection locked="0"/>
    </xf>
    <xf numFmtId="2" fontId="30" fillId="35" borderId="0" xfId="0" applyNumberFormat="1" applyFont="1" applyFill="1" applyBorder="1" applyAlignment="1" applyProtection="1">
      <alignment horizontal="center"/>
      <protection locked="0"/>
    </xf>
    <xf numFmtId="2" fontId="7" fillId="35" borderId="0" xfId="0" applyNumberFormat="1" applyFont="1" applyFill="1" applyAlignment="1" applyProtection="1">
      <alignment horizontal="center"/>
      <protection locked="0"/>
    </xf>
    <xf numFmtId="2" fontId="14" fillId="35" borderId="14" xfId="0" applyNumberFormat="1" applyFont="1" applyFill="1" applyBorder="1" applyAlignment="1" applyProtection="1">
      <alignment horizontal="left" wrapText="1"/>
      <protection locked="0"/>
    </xf>
    <xf numFmtId="2" fontId="15" fillId="35" borderId="0" xfId="0" applyNumberFormat="1" applyFont="1" applyFill="1" applyBorder="1" applyAlignment="1" applyProtection="1">
      <alignment horizontal="center"/>
      <protection locked="0"/>
    </xf>
    <xf numFmtId="2" fontId="13" fillId="35" borderId="0" xfId="0" applyNumberFormat="1" applyFont="1" applyFill="1" applyBorder="1" applyAlignment="1" applyProtection="1">
      <alignment/>
      <protection locked="0"/>
    </xf>
    <xf numFmtId="2" fontId="5" fillId="35" borderId="0" xfId="0" applyNumberFormat="1" applyFont="1" applyFill="1" applyBorder="1" applyAlignment="1" applyProtection="1">
      <alignment/>
      <protection locked="0"/>
    </xf>
    <xf numFmtId="49" fontId="31" fillId="35" borderId="10" xfId="0" applyNumberFormat="1" applyFont="1" applyFill="1" applyBorder="1" applyAlignment="1" applyProtection="1">
      <alignment horizontal="center" vertical="center"/>
      <protection locked="0"/>
    </xf>
    <xf numFmtId="49" fontId="0" fillId="35" borderId="0" xfId="0" applyNumberFormat="1" applyFont="1" applyFill="1" applyAlignment="1" applyProtection="1">
      <alignment vertical="center"/>
      <protection locked="0"/>
    </xf>
    <xf numFmtId="3" fontId="10" fillId="35" borderId="10" xfId="0" applyNumberFormat="1" applyFont="1" applyFill="1" applyBorder="1" applyAlignment="1" applyProtection="1">
      <alignment/>
      <protection locked="0"/>
    </xf>
    <xf numFmtId="3" fontId="93" fillId="35" borderId="10" xfId="0" applyNumberFormat="1" applyFont="1" applyFill="1" applyBorder="1" applyAlignment="1" applyProtection="1">
      <alignment/>
      <protection/>
    </xf>
    <xf numFmtId="0" fontId="11" fillId="35" borderId="10" xfId="0" applyNumberFormat="1" applyFont="1" applyFill="1" applyBorder="1" applyAlignment="1" applyProtection="1">
      <alignment horizontal="center" vertical="center" wrapText="1"/>
      <protection locked="0"/>
    </xf>
    <xf numFmtId="49" fontId="19" fillId="35" borderId="14" xfId="0" applyNumberFormat="1" applyFont="1" applyFill="1" applyBorder="1" applyAlignment="1" applyProtection="1">
      <alignment horizontal="center" vertical="center" wrapText="1"/>
      <protection locked="0"/>
    </xf>
    <xf numFmtId="0" fontId="22" fillId="35" borderId="0" xfId="0" applyFont="1" applyFill="1" applyBorder="1" applyAlignment="1" applyProtection="1">
      <alignment horizontal="center" wrapText="1"/>
      <protection locked="0"/>
    </xf>
    <xf numFmtId="0" fontId="21" fillId="35" borderId="0" xfId="0" applyFont="1" applyFill="1" applyAlignment="1" applyProtection="1">
      <alignment horizontal="center"/>
      <protection locked="0"/>
    </xf>
    <xf numFmtId="49" fontId="22" fillId="0" borderId="15" xfId="0" applyNumberFormat="1" applyFont="1" applyFill="1" applyBorder="1" applyAlignment="1">
      <alignment horizontal="center"/>
    </xf>
    <xf numFmtId="49" fontId="21" fillId="0" borderId="0" xfId="0" applyNumberFormat="1" applyFont="1" applyFill="1" applyBorder="1" applyAlignment="1">
      <alignment horizontal="center"/>
    </xf>
    <xf numFmtId="49" fontId="25" fillId="0" borderId="0" xfId="0" applyNumberFormat="1" applyFont="1" applyFill="1" applyAlignment="1">
      <alignment horizontal="center"/>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distributed" wrapText="1"/>
    </xf>
    <xf numFmtId="0" fontId="11" fillId="0" borderId="17" xfId="0" applyFont="1" applyFill="1" applyBorder="1" applyAlignment="1">
      <alignment horizontal="center" vertical="distributed"/>
    </xf>
    <xf numFmtId="49" fontId="15" fillId="0" borderId="21"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1" fillId="0" borderId="22" xfId="0" applyFont="1" applyFill="1" applyBorder="1" applyAlignment="1">
      <alignment/>
    </xf>
    <xf numFmtId="49" fontId="15" fillId="0" borderId="14" xfId="0" applyNumberFormat="1" applyFont="1" applyFill="1" applyBorder="1" applyAlignment="1">
      <alignment horizontal="center" vertical="center" wrapText="1"/>
    </xf>
    <xf numFmtId="49" fontId="20" fillId="0" borderId="0" xfId="0" applyNumberFormat="1" applyFont="1" applyFill="1" applyAlignment="1">
      <alignment horizontal="left" wrapText="1"/>
    </xf>
    <xf numFmtId="49" fontId="14" fillId="0" borderId="14"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5" fillId="0" borderId="14" xfId="0" applyNumberFormat="1" applyFont="1" applyFill="1" applyBorder="1" applyAlignment="1">
      <alignment horizontal="center"/>
    </xf>
    <xf numFmtId="49" fontId="15" fillId="0" borderId="17" xfId="0" applyNumberFormat="1" applyFont="1" applyFill="1" applyBorder="1" applyAlignment="1">
      <alignment horizontal="center"/>
    </xf>
    <xf numFmtId="49" fontId="22" fillId="0" borderId="0" xfId="0" applyNumberFormat="1" applyFont="1" applyFill="1" applyBorder="1" applyAlignment="1">
      <alignment horizontal="center" wrapText="1"/>
    </xf>
    <xf numFmtId="49" fontId="20" fillId="0" borderId="0" xfId="0" applyNumberFormat="1" applyFont="1" applyFill="1" applyAlignment="1">
      <alignment/>
    </xf>
    <xf numFmtId="49" fontId="0" fillId="0" borderId="0" xfId="0" applyNumberFormat="1" applyFont="1" applyFill="1" applyBorder="1" applyAlignment="1">
      <alignment horizontal="center" wrapText="1"/>
    </xf>
    <xf numFmtId="49" fontId="10"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2" fontId="11" fillId="0" borderId="0" xfId="0" applyNumberFormat="1" applyFont="1" applyAlignment="1">
      <alignment horizontal="center"/>
    </xf>
    <xf numFmtId="2" fontId="11" fillId="0" borderId="12" xfId="0" applyNumberFormat="1" applyFont="1" applyBorder="1" applyAlignment="1">
      <alignment horizontal="center"/>
    </xf>
    <xf numFmtId="2" fontId="0" fillId="0" borderId="0" xfId="0" applyNumberFormat="1" applyFont="1" applyAlignment="1">
      <alignment horizontal="left"/>
    </xf>
    <xf numFmtId="2" fontId="2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22" fillId="0" borderId="0" xfId="0" applyNumberFormat="1" applyFont="1" applyAlignment="1">
      <alignment horizontal="center"/>
    </xf>
    <xf numFmtId="2" fontId="15" fillId="0" borderId="18" xfId="0" applyNumberFormat="1" applyFont="1" applyBorder="1" applyAlignment="1">
      <alignment horizontal="center" vertical="center" wrapText="1"/>
    </xf>
    <xf numFmtId="2" fontId="15" fillId="0" borderId="19"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2" fontId="15" fillId="0" borderId="20" xfId="0" applyNumberFormat="1" applyFont="1" applyBorder="1" applyAlignment="1">
      <alignment horizontal="center" vertical="center" wrapText="1"/>
    </xf>
    <xf numFmtId="2" fontId="15" fillId="0" borderId="23" xfId="0" applyNumberFormat="1" applyFont="1" applyBorder="1" applyAlignment="1">
      <alignment horizontal="center" vertical="center" wrapText="1"/>
    </xf>
    <xf numFmtId="2" fontId="15" fillId="0" borderId="24" xfId="0" applyNumberFormat="1" applyFont="1" applyBorder="1" applyAlignment="1">
      <alignment horizontal="center" vertical="center" wrapText="1"/>
    </xf>
    <xf numFmtId="2" fontId="15" fillId="0" borderId="14"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15" fillId="0" borderId="14" xfId="0" applyNumberFormat="1" applyFont="1" applyBorder="1" applyAlignment="1">
      <alignment horizontal="center" vertical="center" wrapText="1"/>
    </xf>
    <xf numFmtId="2" fontId="15" fillId="0" borderId="21" xfId="0" applyNumberFormat="1" applyFont="1" applyBorder="1" applyAlignment="1">
      <alignment horizontal="center" vertical="center" wrapText="1"/>
    </xf>
    <xf numFmtId="2" fontId="15" fillId="0" borderId="17"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11" fillId="0" borderId="23"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24" xfId="0" applyNumberFormat="1" applyFont="1" applyBorder="1" applyAlignment="1">
      <alignment horizontal="center" vertical="center" wrapText="1"/>
    </xf>
    <xf numFmtId="2" fontId="11" fillId="0" borderId="22"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2" fontId="2" fillId="0" borderId="0" xfId="0" applyNumberFormat="1" applyFont="1" applyBorder="1" applyAlignment="1">
      <alignment horizontal="center"/>
    </xf>
    <xf numFmtId="2" fontId="19" fillId="0" borderId="14" xfId="0" applyNumberFormat="1" applyFont="1" applyBorder="1" applyAlignment="1">
      <alignment horizontal="center"/>
    </xf>
    <xf numFmtId="2" fontId="19" fillId="0" borderId="17" xfId="0" applyNumberFormat="1" applyFont="1" applyBorder="1" applyAlignment="1">
      <alignment horizontal="center"/>
    </xf>
    <xf numFmtId="2" fontId="15" fillId="0" borderId="0" xfId="0" applyNumberFormat="1" applyFont="1" applyBorder="1" applyAlignment="1">
      <alignment horizontal="center" wrapText="1"/>
    </xf>
    <xf numFmtId="2" fontId="5" fillId="0" borderId="0" xfId="0" applyNumberFormat="1" applyFont="1" applyBorder="1" applyAlignment="1">
      <alignment horizontal="center"/>
    </xf>
    <xf numFmtId="2" fontId="5" fillId="0" borderId="0" xfId="0" applyNumberFormat="1" applyFont="1" applyBorder="1" applyAlignment="1">
      <alignment horizontal="left"/>
    </xf>
    <xf numFmtId="2" fontId="3" fillId="0" borderId="0" xfId="0" applyNumberFormat="1" applyFont="1" applyBorder="1" applyAlignment="1">
      <alignment horizontal="center"/>
    </xf>
    <xf numFmtId="49" fontId="21" fillId="0" borderId="0" xfId="0" applyNumberFormat="1" applyFont="1" applyAlignment="1">
      <alignment horizontal="center" wrapText="1"/>
    </xf>
    <xf numFmtId="49" fontId="21" fillId="0" borderId="0" xfId="0" applyNumberFormat="1" applyFont="1" applyAlignment="1">
      <alignment horizontal="center"/>
    </xf>
    <xf numFmtId="49" fontId="31" fillId="0" borderId="14" xfId="0" applyNumberFormat="1" applyFont="1" applyBorder="1" applyAlignment="1">
      <alignment horizontal="center"/>
    </xf>
    <xf numFmtId="49" fontId="31" fillId="0" borderId="17" xfId="0" applyNumberFormat="1" applyFont="1" applyBorder="1" applyAlignment="1">
      <alignment horizontal="center"/>
    </xf>
    <xf numFmtId="49" fontId="10" fillId="0" borderId="14" xfId="0" applyNumberFormat="1" applyFont="1" applyBorder="1" applyAlignment="1">
      <alignment horizontal="center"/>
    </xf>
    <xf numFmtId="49" fontId="10" fillId="0" borderId="17" xfId="0" applyNumberFormat="1" applyFont="1" applyBorder="1" applyAlignment="1">
      <alignment horizontal="center"/>
    </xf>
    <xf numFmtId="2" fontId="13" fillId="0" borderId="15" xfId="0" applyNumberFormat="1" applyFont="1" applyBorder="1" applyAlignment="1">
      <alignment horizontal="right"/>
    </xf>
    <xf numFmtId="2" fontId="13" fillId="0" borderId="0" xfId="0" applyNumberFormat="1" applyFont="1" applyBorder="1" applyAlignment="1">
      <alignment horizontal="center"/>
    </xf>
    <xf numFmtId="49" fontId="10" fillId="0" borderId="14" xfId="0" applyNumberFormat="1" applyFont="1" applyBorder="1" applyAlignment="1">
      <alignment horizontal="center" vertical="center"/>
    </xf>
    <xf numFmtId="49" fontId="10" fillId="0" borderId="17"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21" fillId="35" borderId="0" xfId="0" applyNumberFormat="1" applyFont="1" applyFill="1" applyAlignment="1">
      <alignment horizontal="center"/>
    </xf>
    <xf numFmtId="2" fontId="22" fillId="35" borderId="0" xfId="0" applyNumberFormat="1" applyFont="1" applyFill="1" applyAlignment="1">
      <alignment horizontal="center"/>
    </xf>
    <xf numFmtId="2" fontId="15" fillId="35" borderId="14" xfId="0" applyNumberFormat="1" applyFont="1" applyFill="1" applyBorder="1" applyAlignment="1">
      <alignment horizontal="center" vertical="center" wrapText="1"/>
    </xf>
    <xf numFmtId="2" fontId="15" fillId="35" borderId="21" xfId="0" applyNumberFormat="1" applyFont="1" applyFill="1" applyBorder="1" applyAlignment="1">
      <alignment horizontal="center" vertical="center" wrapText="1"/>
    </xf>
    <xf numFmtId="2" fontId="15" fillId="35" borderId="17" xfId="0" applyNumberFormat="1" applyFont="1" applyFill="1" applyBorder="1" applyAlignment="1">
      <alignment horizontal="center" vertical="center" wrapText="1"/>
    </xf>
    <xf numFmtId="2" fontId="11" fillId="35" borderId="10"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11" fillId="35" borderId="13"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0" xfId="0" applyNumberFormat="1" applyFont="1" applyFill="1" applyAlignment="1">
      <alignment horizontal="center"/>
    </xf>
    <xf numFmtId="2" fontId="11" fillId="35" borderId="22" xfId="0" applyNumberFormat="1" applyFont="1" applyFill="1" applyBorder="1" applyAlignment="1">
      <alignment horizontal="center" vertical="center" wrapText="1"/>
    </xf>
    <xf numFmtId="2" fontId="11" fillId="35" borderId="14" xfId="0" applyNumberFormat="1" applyFont="1" applyFill="1" applyBorder="1" applyAlignment="1">
      <alignment horizontal="center" vertical="center" wrapText="1"/>
    </xf>
    <xf numFmtId="2" fontId="11" fillId="35" borderId="17" xfId="0" applyNumberFormat="1" applyFont="1" applyFill="1" applyBorder="1" applyAlignment="1">
      <alignment horizontal="center" vertical="center" wrapText="1"/>
    </xf>
    <xf numFmtId="2" fontId="14" fillId="35" borderId="14" xfId="0" applyNumberFormat="1" applyFont="1" applyFill="1" applyBorder="1" applyAlignment="1">
      <alignment horizontal="center"/>
    </xf>
    <xf numFmtId="2" fontId="14" fillId="35" borderId="17" xfId="0" applyNumberFormat="1" applyFont="1" applyFill="1" applyBorder="1" applyAlignment="1">
      <alignment horizontal="center"/>
    </xf>
    <xf numFmtId="2" fontId="13" fillId="35" borderId="15" xfId="0" applyNumberFormat="1" applyFont="1" applyFill="1" applyBorder="1" applyAlignment="1">
      <alignment horizontal="right"/>
    </xf>
    <xf numFmtId="2" fontId="11" fillId="35" borderId="23" xfId="0" applyNumberFormat="1" applyFont="1" applyFill="1" applyBorder="1" applyAlignment="1">
      <alignment horizontal="center" vertical="center" wrapText="1"/>
    </xf>
    <xf numFmtId="2" fontId="11" fillId="35" borderId="12" xfId="0" applyNumberFormat="1" applyFont="1" applyFill="1" applyBorder="1" applyAlignment="1">
      <alignment horizontal="center" vertical="center" wrapText="1"/>
    </xf>
    <xf numFmtId="2" fontId="11" fillId="35" borderId="24" xfId="0" applyNumberFormat="1" applyFont="1" applyFill="1" applyBorder="1" applyAlignment="1">
      <alignment horizontal="center" vertical="center" wrapText="1"/>
    </xf>
    <xf numFmtId="2" fontId="15" fillId="35" borderId="18" xfId="0" applyNumberFormat="1" applyFont="1" applyFill="1" applyBorder="1" applyAlignment="1">
      <alignment horizontal="center" vertical="center" wrapText="1"/>
    </xf>
    <xf numFmtId="2" fontId="15" fillId="35" borderId="19" xfId="0" applyNumberFormat="1" applyFont="1" applyFill="1" applyBorder="1" applyAlignment="1">
      <alignment horizontal="center" vertical="center" wrapText="1"/>
    </xf>
    <xf numFmtId="2" fontId="15" fillId="35" borderId="16" xfId="0" applyNumberFormat="1" applyFont="1" applyFill="1" applyBorder="1" applyAlignment="1">
      <alignment horizontal="center" vertical="center" wrapText="1"/>
    </xf>
    <xf numFmtId="2" fontId="15" fillId="35" borderId="20" xfId="0" applyNumberFormat="1" applyFont="1" applyFill="1" applyBorder="1" applyAlignment="1">
      <alignment horizontal="center" vertical="center" wrapText="1"/>
    </xf>
    <xf numFmtId="2" fontId="15" fillId="35" borderId="23" xfId="0" applyNumberFormat="1" applyFont="1" applyFill="1" applyBorder="1" applyAlignment="1">
      <alignment horizontal="center" vertical="center" wrapText="1"/>
    </xf>
    <xf numFmtId="2" fontId="15" fillId="35" borderId="24" xfId="0" applyNumberFormat="1" applyFont="1" applyFill="1" applyBorder="1" applyAlignment="1">
      <alignment horizontal="center" vertical="center" wrapText="1"/>
    </xf>
    <xf numFmtId="2" fontId="15" fillId="35" borderId="10" xfId="0" applyNumberFormat="1" applyFont="1" applyFill="1" applyBorder="1" applyAlignment="1">
      <alignment horizontal="center" vertical="center" wrapText="1"/>
    </xf>
    <xf numFmtId="2" fontId="13" fillId="35" borderId="0" xfId="0" applyNumberFormat="1" applyFont="1" applyFill="1" applyBorder="1" applyAlignment="1">
      <alignment horizontal="center"/>
    </xf>
    <xf numFmtId="2" fontId="5" fillId="35" borderId="0" xfId="0" applyNumberFormat="1" applyFont="1" applyFill="1" applyBorder="1" applyAlignment="1">
      <alignment horizontal="center"/>
    </xf>
    <xf numFmtId="2" fontId="5" fillId="35" borderId="0" xfId="0" applyNumberFormat="1" applyFont="1" applyFill="1" applyBorder="1" applyAlignment="1">
      <alignment horizontal="left"/>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21" fillId="35" borderId="0" xfId="0" applyNumberFormat="1" applyFont="1" applyFill="1" applyAlignment="1">
      <alignment horizontal="center" wrapText="1"/>
    </xf>
    <xf numFmtId="49" fontId="21" fillId="35" borderId="0" xfId="0" applyNumberFormat="1" applyFont="1" applyFill="1" applyAlignment="1">
      <alignment horizontal="center"/>
    </xf>
    <xf numFmtId="49" fontId="31" fillId="35" borderId="14" xfId="0" applyNumberFormat="1" applyFont="1" applyFill="1" applyBorder="1" applyAlignment="1">
      <alignment horizontal="center"/>
    </xf>
    <xf numFmtId="49" fontId="31" fillId="35" borderId="17" xfId="0" applyNumberFormat="1" applyFont="1" applyFill="1" applyBorder="1" applyAlignment="1">
      <alignment horizontal="center"/>
    </xf>
    <xf numFmtId="49" fontId="10" fillId="35" borderId="14" xfId="0" applyNumberFormat="1" applyFont="1" applyFill="1" applyBorder="1" applyAlignment="1">
      <alignment horizontal="center"/>
    </xf>
    <xf numFmtId="49" fontId="10" fillId="35" borderId="17"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19" fillId="35" borderId="14" xfId="0" applyNumberFormat="1" applyFont="1" applyFill="1" applyBorder="1" applyAlignment="1">
      <alignment horizontal="center"/>
    </xf>
    <xf numFmtId="2" fontId="19" fillId="35" borderId="17" xfId="0" applyNumberFormat="1" applyFont="1" applyFill="1" applyBorder="1" applyAlignment="1">
      <alignment horizontal="center"/>
    </xf>
    <xf numFmtId="49" fontId="31" fillId="35" borderId="14" xfId="0" applyNumberFormat="1" applyFont="1" applyFill="1" applyBorder="1" applyAlignment="1">
      <alignment horizontal="center" vertical="center"/>
    </xf>
    <xf numFmtId="49" fontId="31" fillId="35" borderId="17" xfId="0" applyNumberFormat="1" applyFont="1" applyFill="1" applyBorder="1" applyAlignment="1">
      <alignment horizontal="center" vertical="center"/>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2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22" fillId="35" borderId="0" xfId="0" applyNumberFormat="1" applyFont="1" applyFill="1" applyAlignment="1">
      <alignment horizontal="center" wrapText="1"/>
    </xf>
    <xf numFmtId="0" fontId="11" fillId="35" borderId="0" xfId="0" applyNumberFormat="1" applyFont="1" applyFill="1" applyBorder="1" applyAlignment="1">
      <alignment horizontal="left" wrapText="1"/>
    </xf>
    <xf numFmtId="0" fontId="15" fillId="35" borderId="18" xfId="0" applyNumberFormat="1" applyFont="1" applyFill="1" applyBorder="1" applyAlignment="1">
      <alignment horizontal="center" vertical="center" wrapText="1"/>
    </xf>
    <xf numFmtId="0" fontId="15" fillId="35" borderId="19" xfId="0" applyNumberFormat="1" applyFont="1" applyFill="1" applyBorder="1" applyAlignment="1">
      <alignment horizontal="center" vertical="center" wrapText="1"/>
    </xf>
    <xf numFmtId="0" fontId="15" fillId="35" borderId="16" xfId="0" applyNumberFormat="1" applyFont="1" applyFill="1" applyBorder="1" applyAlignment="1">
      <alignment horizontal="center" vertical="center" wrapText="1"/>
    </xf>
    <xf numFmtId="0" fontId="15" fillId="35" borderId="20" xfId="0" applyNumberFormat="1" applyFont="1" applyFill="1" applyBorder="1" applyAlignment="1">
      <alignment horizontal="center" vertical="center" wrapText="1"/>
    </xf>
    <xf numFmtId="0" fontId="15" fillId="35" borderId="23" xfId="0" applyNumberFormat="1" applyFont="1" applyFill="1" applyBorder="1" applyAlignment="1">
      <alignment horizontal="center" vertical="center" wrapText="1"/>
    </xf>
    <xf numFmtId="0" fontId="15" fillId="35" borderId="24" xfId="0" applyNumberFormat="1" applyFont="1" applyFill="1" applyBorder="1" applyAlignment="1">
      <alignment horizontal="center" vertical="center" wrapText="1"/>
    </xf>
    <xf numFmtId="0" fontId="15"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11"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11" fillId="35" borderId="22" xfId="0" applyNumberFormat="1" applyFont="1" applyFill="1" applyBorder="1" applyAlignment="1">
      <alignment horizontal="center" vertical="center" wrapText="1"/>
    </xf>
    <xf numFmtId="0" fontId="11" fillId="35" borderId="13" xfId="0" applyNumberFormat="1" applyFont="1" applyFill="1" applyBorder="1" applyAlignment="1">
      <alignment horizontal="center" vertical="center" wrapText="1"/>
    </xf>
    <xf numFmtId="0" fontId="11" fillId="35" borderId="10" xfId="0" applyNumberFormat="1" applyFont="1" applyFill="1" applyBorder="1" applyAlignment="1">
      <alignment horizontal="center" vertical="center" wrapText="1"/>
    </xf>
    <xf numFmtId="0" fontId="11" fillId="35" borderId="14" xfId="0" applyNumberFormat="1" applyFont="1" applyFill="1" applyBorder="1" applyAlignment="1">
      <alignment horizontal="center" vertical="center" wrapText="1"/>
    </xf>
    <xf numFmtId="0" fontId="11" fillId="35" borderId="21" xfId="0" applyNumberFormat="1" applyFont="1" applyFill="1" applyBorder="1" applyAlignment="1">
      <alignment horizontal="center" vertical="center" wrapText="1"/>
    </xf>
    <xf numFmtId="0" fontId="11" fillId="35" borderId="17" xfId="0" applyNumberFormat="1" applyFont="1" applyFill="1" applyBorder="1" applyAlignment="1">
      <alignment horizontal="center" vertical="center" wrapText="1"/>
    </xf>
    <xf numFmtId="0" fontId="32" fillId="35" borderId="23" xfId="0" applyNumberFormat="1" applyFont="1" applyFill="1" applyBorder="1" applyAlignment="1">
      <alignment horizontal="center" vertical="center" wrapText="1"/>
    </xf>
    <xf numFmtId="0" fontId="32" fillId="35" borderId="24" xfId="0" applyNumberFormat="1" applyFont="1" applyFill="1" applyBorder="1" applyAlignment="1">
      <alignment horizontal="center" vertical="center" wrapText="1"/>
    </xf>
    <xf numFmtId="0" fontId="22" fillId="35" borderId="0" xfId="0" applyFont="1" applyFill="1" applyBorder="1" applyAlignment="1">
      <alignment horizontal="center"/>
    </xf>
    <xf numFmtId="0" fontId="22" fillId="35" borderId="0" xfId="0" applyFont="1" applyFill="1" applyBorder="1" applyAlignment="1">
      <alignment horizontal="center" wrapText="1"/>
    </xf>
    <xf numFmtId="0" fontId="21" fillId="35" borderId="0" xfId="0" applyFont="1" applyFill="1" applyAlignment="1">
      <alignment horizontal="center"/>
    </xf>
    <xf numFmtId="49" fontId="21" fillId="35" borderId="0" xfId="0" applyNumberFormat="1" applyFont="1" applyFill="1" applyAlignment="1" applyProtection="1">
      <alignment horizontal="center"/>
      <protection locked="0"/>
    </xf>
    <xf numFmtId="49" fontId="0" fillId="35" borderId="0" xfId="0" applyNumberFormat="1" applyFill="1" applyBorder="1" applyAlignment="1" applyProtection="1">
      <alignment horizontal="center"/>
      <protection locked="0"/>
    </xf>
    <xf numFmtId="49" fontId="0" fillId="35" borderId="0" xfId="0" applyNumberFormat="1" applyFont="1" applyFill="1" applyBorder="1" applyAlignment="1" applyProtection="1">
      <alignment horizontal="center"/>
      <protection locked="0"/>
    </xf>
    <xf numFmtId="49" fontId="0" fillId="35" borderId="0" xfId="0" applyNumberFormat="1" applyFont="1" applyFill="1" applyAlignment="1" applyProtection="1">
      <alignment horizontal="left"/>
      <protection locked="0"/>
    </xf>
    <xf numFmtId="49" fontId="21" fillId="35" borderId="0" xfId="0" applyNumberFormat="1" applyFont="1" applyFill="1" applyAlignment="1" applyProtection="1">
      <alignment horizontal="center" wrapText="1"/>
      <protection locked="0"/>
    </xf>
    <xf numFmtId="49" fontId="0" fillId="35" borderId="0" xfId="0" applyNumberFormat="1" applyFill="1" applyBorder="1" applyAlignment="1" applyProtection="1">
      <alignment horizontal="center" wrapText="1"/>
      <protection locked="0"/>
    </xf>
    <xf numFmtId="49" fontId="0" fillId="35" borderId="0" xfId="0" applyNumberFormat="1" applyFont="1" applyFill="1" applyBorder="1" applyAlignment="1" applyProtection="1">
      <alignment horizontal="center" wrapText="1"/>
      <protection locked="0"/>
    </xf>
    <xf numFmtId="49" fontId="22" fillId="35" borderId="0" xfId="0" applyNumberFormat="1" applyFont="1" applyFill="1" applyAlignment="1" applyProtection="1">
      <alignment horizontal="center" vertical="center"/>
      <protection locked="0"/>
    </xf>
    <xf numFmtId="49" fontId="0" fillId="35" borderId="12" xfId="0" applyNumberFormat="1" applyFont="1" applyFill="1" applyBorder="1" applyAlignment="1" applyProtection="1">
      <alignment horizontal="center"/>
      <protection locked="0"/>
    </xf>
    <xf numFmtId="0" fontId="15" fillId="35" borderId="18" xfId="0" applyNumberFormat="1" applyFont="1" applyFill="1" applyBorder="1" applyAlignment="1" applyProtection="1">
      <alignment horizontal="center" vertical="center" wrapText="1"/>
      <protection locked="0"/>
    </xf>
    <xf numFmtId="0" fontId="15" fillId="35" borderId="19" xfId="0" applyNumberFormat="1" applyFont="1" applyFill="1" applyBorder="1" applyAlignment="1" applyProtection="1">
      <alignment horizontal="center" vertical="center" wrapText="1"/>
      <protection locked="0"/>
    </xf>
    <xf numFmtId="0" fontId="15" fillId="35" borderId="16" xfId="0" applyNumberFormat="1" applyFont="1" applyFill="1" applyBorder="1" applyAlignment="1" applyProtection="1">
      <alignment horizontal="center" vertical="center" wrapText="1"/>
      <protection locked="0"/>
    </xf>
    <xf numFmtId="0" fontId="15" fillId="35" borderId="20" xfId="0" applyNumberFormat="1" applyFont="1" applyFill="1" applyBorder="1" applyAlignment="1" applyProtection="1">
      <alignment horizontal="center" vertical="center" wrapText="1"/>
      <protection locked="0"/>
    </xf>
    <xf numFmtId="0" fontId="15" fillId="35" borderId="23" xfId="0" applyNumberFormat="1" applyFont="1" applyFill="1" applyBorder="1" applyAlignment="1" applyProtection="1">
      <alignment horizontal="center" vertical="center" wrapText="1"/>
      <protection locked="0"/>
    </xf>
    <xf numFmtId="0" fontId="15" fillId="35" borderId="24" xfId="0" applyNumberFormat="1" applyFont="1" applyFill="1" applyBorder="1" applyAlignment="1" applyProtection="1">
      <alignment horizontal="center" vertical="center" wrapText="1"/>
      <protection locked="0"/>
    </xf>
    <xf numFmtId="49" fontId="19" fillId="35" borderId="14" xfId="0" applyNumberFormat="1" applyFont="1" applyFill="1" applyBorder="1" applyAlignment="1" applyProtection="1">
      <alignment horizontal="center" vertical="center" wrapText="1"/>
      <protection locked="0"/>
    </xf>
    <xf numFmtId="49" fontId="19" fillId="35" borderId="21" xfId="0" applyNumberFormat="1" applyFont="1" applyFill="1" applyBorder="1" applyAlignment="1" applyProtection="1">
      <alignment horizontal="center" vertical="center" wrapText="1"/>
      <protection locked="0"/>
    </xf>
    <xf numFmtId="49" fontId="19" fillId="35" borderId="17" xfId="0" applyNumberFormat="1" applyFont="1" applyFill="1" applyBorder="1" applyAlignment="1" applyProtection="1">
      <alignment horizontal="center" vertical="center" wrapText="1"/>
      <protection locked="0"/>
    </xf>
    <xf numFmtId="49" fontId="30" fillId="35" borderId="18" xfId="0" applyNumberFormat="1" applyFont="1" applyFill="1" applyBorder="1" applyAlignment="1" applyProtection="1">
      <alignment horizontal="center" vertical="center" wrapText="1"/>
      <protection locked="0"/>
    </xf>
    <xf numFmtId="49" fontId="30" fillId="35" borderId="16" xfId="0" applyNumberFormat="1" applyFont="1" applyFill="1" applyBorder="1" applyAlignment="1" applyProtection="1">
      <alignment horizontal="center" vertical="center" wrapText="1"/>
      <protection locked="0"/>
    </xf>
    <xf numFmtId="49" fontId="30" fillId="35" borderId="23" xfId="0" applyNumberFormat="1" applyFont="1" applyFill="1" applyBorder="1" applyAlignment="1" applyProtection="1">
      <alignment horizontal="center" vertical="center" wrapText="1"/>
      <protection locked="0"/>
    </xf>
    <xf numFmtId="49" fontId="30" fillId="35" borderId="11" xfId="0" applyNumberFormat="1" applyFont="1" applyFill="1" applyBorder="1" applyAlignment="1" applyProtection="1">
      <alignment horizontal="center" vertical="center" wrapText="1"/>
      <protection locked="0"/>
    </xf>
    <xf numFmtId="49" fontId="30" fillId="35" borderId="22" xfId="0" applyNumberFormat="1" applyFont="1" applyFill="1" applyBorder="1" applyAlignment="1" applyProtection="1">
      <alignment horizontal="center" vertical="center" wrapText="1"/>
      <protection locked="0"/>
    </xf>
    <xf numFmtId="49" fontId="30" fillId="35" borderId="13" xfId="0" applyNumberFormat="1" applyFont="1" applyFill="1" applyBorder="1" applyAlignment="1" applyProtection="1">
      <alignment horizontal="center" vertical="center" wrapText="1"/>
      <protection locked="0"/>
    </xf>
    <xf numFmtId="1" fontId="14" fillId="35" borderId="14" xfId="0" applyNumberFormat="1" applyFont="1" applyFill="1" applyBorder="1" applyAlignment="1" applyProtection="1">
      <alignment horizontal="center" vertical="center"/>
      <protection locked="0"/>
    </xf>
    <xf numFmtId="1" fontId="14" fillId="35" borderId="21" xfId="0" applyNumberFormat="1" applyFont="1" applyFill="1" applyBorder="1" applyAlignment="1" applyProtection="1">
      <alignment horizontal="center" vertical="center"/>
      <protection locked="0"/>
    </xf>
    <xf numFmtId="1" fontId="14" fillId="35" borderId="17" xfId="0" applyNumberFormat="1" applyFont="1" applyFill="1" applyBorder="1" applyAlignment="1" applyProtection="1">
      <alignment horizontal="center" vertical="center"/>
      <protection locked="0"/>
    </xf>
    <xf numFmtId="49" fontId="16" fillId="35" borderId="11" xfId="0" applyNumberFormat="1" applyFont="1" applyFill="1" applyBorder="1" applyAlignment="1" applyProtection="1">
      <alignment horizontal="center" vertical="center" wrapText="1"/>
      <protection locked="0"/>
    </xf>
    <xf numFmtId="49" fontId="16" fillId="35" borderId="22" xfId="0" applyNumberFormat="1" applyFont="1" applyFill="1" applyBorder="1" applyAlignment="1" applyProtection="1">
      <alignment horizontal="center" vertical="center" wrapText="1"/>
      <protection locked="0"/>
    </xf>
    <xf numFmtId="49" fontId="16" fillId="35" borderId="13" xfId="0" applyNumberFormat="1" applyFont="1" applyFill="1" applyBorder="1" applyAlignment="1" applyProtection="1">
      <alignment horizontal="center" vertical="center" wrapText="1"/>
      <protection locked="0"/>
    </xf>
    <xf numFmtId="49" fontId="30" fillId="35" borderId="19" xfId="0" applyNumberFormat="1" applyFont="1" applyFill="1" applyBorder="1" applyAlignment="1" applyProtection="1">
      <alignment horizontal="center" vertical="center" wrapText="1"/>
      <protection locked="0"/>
    </xf>
    <xf numFmtId="49" fontId="30" fillId="35" borderId="24" xfId="0" applyNumberFormat="1" applyFont="1" applyFill="1" applyBorder="1" applyAlignment="1" applyProtection="1">
      <alignment horizontal="center" vertical="center" wrapText="1"/>
      <protection locked="0"/>
    </xf>
    <xf numFmtId="49" fontId="30" fillId="35" borderId="20" xfId="0" applyNumberFormat="1" applyFont="1" applyFill="1" applyBorder="1" applyAlignment="1" applyProtection="1">
      <alignment horizontal="center" vertical="center" wrapText="1"/>
      <protection locked="0"/>
    </xf>
    <xf numFmtId="49" fontId="30" fillId="35" borderId="14" xfId="0" applyNumberFormat="1" applyFont="1" applyFill="1" applyBorder="1" applyAlignment="1" applyProtection="1">
      <alignment horizontal="center" vertical="center" wrapText="1"/>
      <protection locked="0"/>
    </xf>
    <xf numFmtId="49" fontId="30" fillId="35" borderId="21" xfId="0" applyNumberFormat="1" applyFont="1" applyFill="1" applyBorder="1" applyAlignment="1" applyProtection="1">
      <alignment horizontal="center" vertical="center" wrapText="1"/>
      <protection locked="0"/>
    </xf>
    <xf numFmtId="49" fontId="30" fillId="35" borderId="17" xfId="0" applyNumberFormat="1" applyFont="1" applyFill="1" applyBorder="1" applyAlignment="1" applyProtection="1">
      <alignment horizontal="center" vertical="center" wrapText="1"/>
      <protection locked="0"/>
    </xf>
    <xf numFmtId="49" fontId="30" fillId="35" borderId="10" xfId="0" applyNumberFormat="1" applyFont="1" applyFill="1" applyBorder="1" applyAlignment="1" applyProtection="1">
      <alignment horizontal="center" vertical="center" wrapText="1"/>
      <protection locked="0"/>
    </xf>
    <xf numFmtId="49" fontId="14" fillId="35" borderId="14" xfId="0" applyNumberFormat="1" applyFont="1" applyFill="1" applyBorder="1" applyAlignment="1" applyProtection="1">
      <alignment horizontal="center" vertical="center" wrapText="1"/>
      <protection locked="0"/>
    </xf>
    <xf numFmtId="49" fontId="14" fillId="35" borderId="17" xfId="0" applyNumberFormat="1" applyFont="1" applyFill="1" applyBorder="1" applyAlignment="1" applyProtection="1">
      <alignment horizontal="center" vertical="center" wrapText="1"/>
      <protection locked="0"/>
    </xf>
    <xf numFmtId="49" fontId="30" fillId="35" borderId="15" xfId="0" applyNumberFormat="1" applyFont="1" applyFill="1" applyBorder="1" applyAlignment="1" applyProtection="1">
      <alignment horizontal="center" vertical="center" wrapText="1"/>
      <protection locked="0"/>
    </xf>
    <xf numFmtId="49" fontId="38" fillId="35" borderId="0" xfId="0" applyNumberFormat="1" applyFont="1" applyFill="1" applyAlignment="1" applyProtection="1">
      <alignment horizontal="center" wrapText="1"/>
      <protection locked="0"/>
    </xf>
    <xf numFmtId="49" fontId="36" fillId="35" borderId="0" xfId="0" applyNumberFormat="1" applyFont="1" applyFill="1" applyBorder="1" applyAlignment="1" applyProtection="1">
      <alignment horizontal="center" wrapText="1"/>
      <protection locked="0"/>
    </xf>
    <xf numFmtId="49" fontId="36" fillId="35" borderId="0" xfId="0" applyNumberFormat="1" applyFont="1" applyFill="1" applyBorder="1" applyAlignment="1" applyProtection="1">
      <alignment horizontal="center" vertical="center"/>
      <protection locked="0"/>
    </xf>
    <xf numFmtId="49" fontId="38" fillId="35" borderId="0" xfId="0" applyNumberFormat="1" applyFont="1" applyFill="1" applyBorder="1" applyAlignment="1" applyProtection="1">
      <alignment horizontal="center" wrapText="1"/>
      <protection locked="0"/>
    </xf>
    <xf numFmtId="49" fontId="38" fillId="35" borderId="0" xfId="0" applyNumberFormat="1" applyFont="1" applyFill="1" applyBorder="1" applyAlignment="1" applyProtection="1">
      <alignment horizontal="center" vertical="center"/>
      <protection locked="0"/>
    </xf>
    <xf numFmtId="49" fontId="37" fillId="35" borderId="0" xfId="0" applyNumberFormat="1" applyFont="1" applyFill="1" applyAlignment="1" applyProtection="1">
      <alignment horizontal="center" wrapText="1"/>
      <protection locked="0"/>
    </xf>
    <xf numFmtId="49" fontId="29" fillId="35" borderId="0" xfId="0" applyNumberFormat="1" applyFont="1" applyFill="1" applyBorder="1" applyAlignment="1" applyProtection="1">
      <alignment horizontal="center" wrapText="1"/>
      <protection locked="0"/>
    </xf>
    <xf numFmtId="49" fontId="29" fillId="35" borderId="0" xfId="0" applyNumberFormat="1" applyFont="1" applyFill="1" applyBorder="1" applyAlignment="1" applyProtection="1">
      <alignment horizontal="center" vertical="center"/>
      <protection locked="0"/>
    </xf>
    <xf numFmtId="49" fontId="11" fillId="35" borderId="0" xfId="0" applyNumberFormat="1" applyFont="1" applyFill="1" applyAlignment="1" applyProtection="1">
      <alignment horizontal="left"/>
      <protection locked="0"/>
    </xf>
    <xf numFmtId="49" fontId="11" fillId="35" borderId="0" xfId="0" applyNumberFormat="1" applyFont="1" applyFill="1" applyAlignment="1" applyProtection="1">
      <alignment horizontal="left" wrapText="1"/>
      <protection locked="0"/>
    </xf>
    <xf numFmtId="49" fontId="21"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horizontal="center" vertical="center"/>
      <protection locked="0"/>
    </xf>
    <xf numFmtId="49" fontId="0" fillId="35" borderId="0" xfId="0" applyNumberFormat="1" applyFont="1" applyFill="1" applyAlignment="1" applyProtection="1">
      <alignment horizontal="center" wrapText="1"/>
      <protection locked="0"/>
    </xf>
    <xf numFmtId="49" fontId="0" fillId="35" borderId="0" xfId="0" applyNumberFormat="1" applyFont="1" applyFill="1" applyAlignment="1" applyProtection="1">
      <alignment horizontal="center"/>
      <protection locked="0"/>
    </xf>
    <xf numFmtId="186" fontId="99" fillId="36" borderId="0" xfId="42" applyNumberFormat="1" applyFont="1" applyFill="1" applyBorder="1" applyAlignment="1" applyProtection="1">
      <alignment horizontal="center" vertical="center" wrapText="1"/>
      <protection locked="0"/>
    </xf>
    <xf numFmtId="186" fontId="99" fillId="36" borderId="0" xfId="42" applyNumberFormat="1" applyFont="1" applyFill="1" applyBorder="1" applyAlignment="1" applyProtection="1">
      <alignment horizontal="center"/>
      <protection locked="0"/>
    </xf>
    <xf numFmtId="0" fontId="32" fillId="35" borderId="14" xfId="0" applyNumberFormat="1" applyFont="1" applyFill="1" applyBorder="1" applyAlignment="1" applyProtection="1">
      <alignment horizontal="center" vertical="center" wrapText="1"/>
      <protection locked="0"/>
    </xf>
    <xf numFmtId="0" fontId="32" fillId="35" borderId="17" xfId="0" applyNumberFormat="1" applyFont="1" applyFill="1" applyBorder="1" applyAlignment="1" applyProtection="1">
      <alignment horizontal="center" vertical="center" wrapText="1"/>
      <protection locked="0"/>
    </xf>
    <xf numFmtId="0" fontId="11" fillId="35" borderId="14" xfId="0" applyFont="1" applyFill="1" applyBorder="1" applyAlignment="1" applyProtection="1">
      <alignment horizontal="center" vertical="center" wrapText="1"/>
      <protection locked="0"/>
    </xf>
    <xf numFmtId="0" fontId="11" fillId="35" borderId="21" xfId="0" applyFont="1" applyFill="1" applyBorder="1" applyAlignment="1" applyProtection="1">
      <alignment horizontal="center" vertical="center" wrapText="1"/>
      <protection locked="0"/>
    </xf>
    <xf numFmtId="0" fontId="11" fillId="35" borderId="17" xfId="0" applyFont="1" applyFill="1" applyBorder="1" applyAlignment="1" applyProtection="1">
      <alignment horizontal="center" vertical="center" wrapText="1"/>
      <protection locked="0"/>
    </xf>
    <xf numFmtId="0" fontId="99" fillId="36" borderId="0" xfId="0" applyFont="1" applyFill="1" applyBorder="1" applyAlignment="1" applyProtection="1">
      <alignment horizontal="center" vertical="center" wrapText="1"/>
      <protection locked="0"/>
    </xf>
    <xf numFmtId="0" fontId="99" fillId="36" borderId="0" xfId="0" applyFont="1" applyFill="1" applyBorder="1" applyAlignment="1" applyProtection="1">
      <alignment horizontal="center" vertical="center"/>
      <protection locked="0"/>
    </xf>
    <xf numFmtId="186" fontId="102" fillId="36" borderId="0" xfId="42" applyNumberFormat="1" applyFont="1" applyFill="1" applyBorder="1" applyAlignment="1" applyProtection="1">
      <alignment horizontal="center" vertical="center"/>
      <protection/>
    </xf>
    <xf numFmtId="0" fontId="11" fillId="35" borderId="11" xfId="0" applyNumberFormat="1" applyFont="1" applyFill="1" applyBorder="1" applyAlignment="1" applyProtection="1">
      <alignment horizontal="center" vertical="center" wrapText="1"/>
      <protection locked="0"/>
    </xf>
    <xf numFmtId="0" fontId="11" fillId="35" borderId="22" xfId="0" applyNumberFormat="1" applyFont="1" applyFill="1" applyBorder="1" applyAlignment="1" applyProtection="1">
      <alignment horizontal="center" vertical="center" wrapText="1"/>
      <protection locked="0"/>
    </xf>
    <xf numFmtId="0" fontId="11" fillId="35" borderId="13" xfId="0" applyNumberFormat="1" applyFont="1" applyFill="1" applyBorder="1" applyAlignment="1" applyProtection="1">
      <alignment horizontal="center" vertical="center" wrapText="1"/>
      <protection locked="0"/>
    </xf>
    <xf numFmtId="0" fontId="11" fillId="35" borderId="14" xfId="0" applyNumberFormat="1" applyFont="1" applyFill="1" applyBorder="1" applyAlignment="1" applyProtection="1">
      <alignment horizontal="center" vertical="center" wrapText="1"/>
      <protection locked="0"/>
    </xf>
    <xf numFmtId="0" fontId="11" fillId="35" borderId="21" xfId="0" applyNumberFormat="1" applyFont="1" applyFill="1" applyBorder="1" applyAlignment="1" applyProtection="1">
      <alignment horizontal="center" vertical="center" wrapText="1"/>
      <protection locked="0"/>
    </xf>
    <xf numFmtId="0" fontId="11" fillId="35" borderId="17" xfId="0" applyNumberFormat="1" applyFont="1" applyFill="1" applyBorder="1" applyAlignment="1" applyProtection="1">
      <alignment horizontal="center" vertical="center" wrapText="1"/>
      <protection locked="0"/>
    </xf>
    <xf numFmtId="2" fontId="0" fillId="35" borderId="0" xfId="0" applyNumberFormat="1" applyFont="1" applyFill="1" applyAlignment="1" applyProtection="1">
      <alignment horizontal="left"/>
      <protection locked="0"/>
    </xf>
    <xf numFmtId="0" fontId="22" fillId="35" borderId="15" xfId="0" applyFont="1" applyFill="1" applyBorder="1" applyAlignment="1" applyProtection="1">
      <alignment horizontal="center"/>
      <protection locked="0"/>
    </xf>
    <xf numFmtId="0" fontId="22" fillId="35" borderId="15" xfId="0" applyFont="1" applyFill="1" applyBorder="1" applyAlignment="1" applyProtection="1">
      <alignment horizontal="center" wrapText="1"/>
      <protection locked="0"/>
    </xf>
    <xf numFmtId="0" fontId="22" fillId="35" borderId="0" xfId="0" applyFont="1" applyFill="1" applyBorder="1" applyAlignment="1" applyProtection="1">
      <alignment horizontal="center" wrapText="1"/>
      <protection locked="0"/>
    </xf>
    <xf numFmtId="0" fontId="21" fillId="35" borderId="0" xfId="0" applyFont="1" applyFill="1" applyAlignment="1" applyProtection="1">
      <alignment horizontal="center"/>
      <protection locked="0"/>
    </xf>
    <xf numFmtId="0" fontId="0" fillId="35" borderId="0" xfId="0" applyNumberFormat="1" applyFont="1" applyFill="1" applyAlignment="1" applyProtection="1">
      <alignment horizontal="left"/>
      <protection locked="0"/>
    </xf>
    <xf numFmtId="0" fontId="0" fillId="35" borderId="0" xfId="0" applyFill="1" applyAlignment="1" applyProtection="1">
      <alignment horizontal="center"/>
      <protection locked="0"/>
    </xf>
    <xf numFmtId="0" fontId="11" fillId="35" borderId="12" xfId="0" applyNumberFormat="1" applyFont="1" applyFill="1" applyBorder="1" applyAlignment="1" applyProtection="1">
      <alignment horizontal="left" wrapText="1"/>
      <protection locked="0"/>
    </xf>
    <xf numFmtId="0" fontId="15" fillId="35" borderId="11" xfId="0" applyNumberFormat="1" applyFont="1" applyFill="1" applyBorder="1" applyAlignment="1" applyProtection="1">
      <alignment horizontal="center" vertical="center" wrapText="1"/>
      <protection locked="0"/>
    </xf>
    <xf numFmtId="0" fontId="15" fillId="35" borderId="22" xfId="0" applyNumberFormat="1" applyFont="1" applyFill="1" applyBorder="1" applyAlignment="1" applyProtection="1">
      <alignment horizontal="center" vertical="center" wrapText="1"/>
      <protection locked="0"/>
    </xf>
    <xf numFmtId="0" fontId="15" fillId="35" borderId="13" xfId="0" applyNumberFormat="1" applyFont="1" applyFill="1" applyBorder="1" applyAlignment="1" applyProtection="1">
      <alignment horizontal="center" vertical="center" wrapText="1"/>
      <protection locked="0"/>
    </xf>
    <xf numFmtId="0" fontId="15" fillId="35" borderId="14" xfId="0" applyFont="1" applyFill="1" applyBorder="1" applyAlignment="1" applyProtection="1">
      <alignment horizontal="center" vertical="center" wrapText="1"/>
      <protection locked="0"/>
    </xf>
    <xf numFmtId="0" fontId="15" fillId="35" borderId="21" xfId="0" applyFont="1" applyFill="1" applyBorder="1" applyAlignment="1" applyProtection="1">
      <alignment horizontal="center" vertical="center" wrapText="1"/>
      <protection locked="0"/>
    </xf>
    <xf numFmtId="0" fontId="15" fillId="35" borderId="17" xfId="0" applyFont="1" applyFill="1" applyBorder="1" applyAlignment="1" applyProtection="1">
      <alignment horizontal="center" vertical="center" wrapText="1"/>
      <protection locked="0"/>
    </xf>
    <xf numFmtId="0" fontId="22" fillId="35" borderId="0" xfId="0" applyNumberFormat="1" applyFont="1" applyFill="1" applyAlignment="1" applyProtection="1">
      <alignment horizontal="center" wrapText="1"/>
      <protection locked="0"/>
    </xf>
    <xf numFmtId="0" fontId="0" fillId="35" borderId="0" xfId="0" applyNumberFormat="1" applyFont="1" applyFill="1" applyBorder="1" applyAlignment="1" applyProtection="1">
      <alignment horizontal="left"/>
      <protection locked="0"/>
    </xf>
    <xf numFmtId="0" fontId="21" fillId="35" borderId="0" xfId="0" applyNumberFormat="1" applyFont="1" applyFill="1" applyAlignment="1" applyProtection="1">
      <alignment horizontal="center"/>
      <protection locked="0"/>
    </xf>
    <xf numFmtId="0" fontId="0" fillId="35" borderId="0" xfId="0" applyNumberFormat="1" applyFill="1" applyAlignment="1" applyProtection="1">
      <alignment horizontal="left"/>
      <protection locked="0"/>
    </xf>
    <xf numFmtId="49" fontId="31" fillId="35" borderId="14" xfId="0" applyNumberFormat="1" applyFont="1" applyFill="1" applyBorder="1" applyAlignment="1" applyProtection="1">
      <alignment horizontal="center" vertical="center"/>
      <protection locked="0"/>
    </xf>
    <xf numFmtId="49" fontId="31" fillId="35" borderId="17" xfId="0" applyNumberFormat="1" applyFont="1" applyFill="1" applyBorder="1" applyAlignment="1" applyProtection="1">
      <alignment horizontal="center" vertical="center"/>
      <protection locked="0"/>
    </xf>
    <xf numFmtId="49" fontId="10" fillId="35" borderId="14" xfId="0" applyNumberFormat="1" applyFont="1" applyFill="1" applyBorder="1" applyAlignment="1" applyProtection="1">
      <alignment horizontal="center"/>
      <protection locked="0"/>
    </xf>
    <xf numFmtId="49" fontId="10" fillId="35" borderId="17" xfId="0" applyNumberFormat="1" applyFont="1" applyFill="1" applyBorder="1" applyAlignment="1" applyProtection="1">
      <alignment horizontal="center"/>
      <protection locked="0"/>
    </xf>
    <xf numFmtId="2" fontId="2" fillId="35" borderId="0" xfId="0" applyNumberFormat="1" applyFont="1" applyFill="1" applyBorder="1" applyAlignment="1" applyProtection="1">
      <alignment horizontal="center"/>
      <protection locked="0"/>
    </xf>
    <xf numFmtId="2" fontId="3" fillId="35" borderId="0" xfId="0" applyNumberFormat="1" applyFont="1" applyFill="1" applyBorder="1" applyAlignment="1" applyProtection="1">
      <alignment horizontal="center"/>
      <protection locked="0"/>
    </xf>
    <xf numFmtId="2" fontId="19" fillId="35" borderId="14" xfId="0" applyNumberFormat="1" applyFont="1" applyFill="1" applyBorder="1" applyAlignment="1" applyProtection="1">
      <alignment horizontal="center"/>
      <protection locked="0"/>
    </xf>
    <xf numFmtId="2" fontId="19" fillId="35" borderId="17" xfId="0" applyNumberFormat="1" applyFont="1" applyFill="1" applyBorder="1" applyAlignment="1" applyProtection="1">
      <alignment horizontal="center"/>
      <protection locked="0"/>
    </xf>
    <xf numFmtId="2" fontId="13" fillId="35" borderId="15" xfId="0" applyNumberFormat="1" applyFont="1" applyFill="1" applyBorder="1" applyAlignment="1" applyProtection="1">
      <alignment horizontal="right"/>
      <protection locked="0"/>
    </xf>
    <xf numFmtId="2" fontId="5" fillId="35" borderId="0" xfId="0" applyNumberFormat="1" applyFont="1" applyFill="1" applyBorder="1" applyAlignment="1" applyProtection="1">
      <alignment horizontal="center"/>
      <protection locked="0"/>
    </xf>
    <xf numFmtId="2" fontId="5" fillId="35" borderId="0" xfId="0" applyNumberFormat="1" applyFont="1" applyFill="1" applyBorder="1" applyAlignment="1" applyProtection="1">
      <alignment horizontal="left"/>
      <protection locked="0"/>
    </xf>
    <xf numFmtId="2" fontId="11" fillId="35" borderId="22" xfId="0" applyNumberFormat="1" applyFont="1" applyFill="1" applyBorder="1" applyAlignment="1" applyProtection="1">
      <alignment horizontal="center" vertical="center" wrapText="1"/>
      <protection locked="0"/>
    </xf>
    <xf numFmtId="2" fontId="11" fillId="35" borderId="13" xfId="0" applyNumberFormat="1" applyFont="1" applyFill="1" applyBorder="1" applyAlignment="1" applyProtection="1">
      <alignment horizontal="center" vertical="center" wrapText="1"/>
      <protection locked="0"/>
    </xf>
    <xf numFmtId="2" fontId="11" fillId="35" borderId="11" xfId="0" applyNumberFormat="1" applyFont="1" applyFill="1" applyBorder="1" applyAlignment="1" applyProtection="1">
      <alignment horizontal="center" vertical="center" wrapText="1"/>
      <protection locked="0"/>
    </xf>
    <xf numFmtId="2" fontId="11" fillId="35" borderId="14" xfId="0" applyNumberFormat="1" applyFont="1" applyFill="1" applyBorder="1" applyAlignment="1" applyProtection="1">
      <alignment horizontal="center" vertical="center" wrapText="1"/>
      <protection locked="0"/>
    </xf>
    <xf numFmtId="2" fontId="11" fillId="35" borderId="17" xfId="0" applyNumberFormat="1"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center"/>
      <protection locked="0"/>
    </xf>
    <xf numFmtId="2" fontId="15" fillId="35" borderId="18" xfId="0" applyNumberFormat="1" applyFont="1" applyFill="1" applyBorder="1" applyAlignment="1" applyProtection="1">
      <alignment horizontal="center" vertical="center" wrapText="1"/>
      <protection locked="0"/>
    </xf>
    <xf numFmtId="2" fontId="15" fillId="35" borderId="19" xfId="0" applyNumberFormat="1" applyFont="1" applyFill="1" applyBorder="1" applyAlignment="1" applyProtection="1">
      <alignment horizontal="center" vertical="center" wrapText="1"/>
      <protection locked="0"/>
    </xf>
    <xf numFmtId="2" fontId="15" fillId="35" borderId="16" xfId="0" applyNumberFormat="1" applyFont="1" applyFill="1" applyBorder="1" applyAlignment="1" applyProtection="1">
      <alignment horizontal="center" vertical="center" wrapText="1"/>
      <protection locked="0"/>
    </xf>
    <xf numFmtId="2" fontId="15" fillId="35" borderId="20" xfId="0" applyNumberFormat="1" applyFont="1" applyFill="1" applyBorder="1" applyAlignment="1" applyProtection="1">
      <alignment horizontal="center" vertical="center" wrapText="1"/>
      <protection locked="0"/>
    </xf>
    <xf numFmtId="2" fontId="15" fillId="35" borderId="23" xfId="0" applyNumberFormat="1" applyFont="1" applyFill="1" applyBorder="1" applyAlignment="1" applyProtection="1">
      <alignment horizontal="center" vertical="center" wrapText="1"/>
      <protection locked="0"/>
    </xf>
    <xf numFmtId="2" fontId="15" fillId="35" borderId="24" xfId="0" applyNumberFormat="1" applyFont="1" applyFill="1" applyBorder="1" applyAlignment="1" applyProtection="1">
      <alignment horizontal="center" vertical="center" wrapText="1"/>
      <protection locked="0"/>
    </xf>
    <xf numFmtId="2" fontId="15" fillId="35" borderId="14" xfId="0" applyNumberFormat="1" applyFont="1" applyFill="1" applyBorder="1" applyAlignment="1" applyProtection="1">
      <alignment horizontal="center" vertical="center" wrapText="1"/>
      <protection locked="0"/>
    </xf>
    <xf numFmtId="2" fontId="15" fillId="35" borderId="10" xfId="0" applyNumberFormat="1" applyFont="1" applyFill="1" applyBorder="1" applyAlignment="1" applyProtection="1">
      <alignment horizontal="center" vertical="center" wrapText="1"/>
      <protection locked="0"/>
    </xf>
    <xf numFmtId="2" fontId="15" fillId="35" borderId="21" xfId="0" applyNumberFormat="1" applyFont="1" applyFill="1" applyBorder="1" applyAlignment="1" applyProtection="1">
      <alignment horizontal="center" vertical="center" wrapText="1"/>
      <protection locked="0"/>
    </xf>
    <xf numFmtId="2" fontId="15" fillId="35" borderId="17" xfId="0" applyNumberFormat="1" applyFont="1" applyFill="1" applyBorder="1" applyAlignment="1" applyProtection="1">
      <alignment horizontal="center" vertical="center" wrapText="1"/>
      <protection locked="0"/>
    </xf>
    <xf numFmtId="0" fontId="0" fillId="35" borderId="22" xfId="0"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2" fontId="11" fillId="35" borderId="23" xfId="0" applyNumberFormat="1" applyFont="1" applyFill="1" applyBorder="1" applyAlignment="1" applyProtection="1">
      <alignment horizontal="center" vertical="center" wrapText="1"/>
      <protection locked="0"/>
    </xf>
    <xf numFmtId="2" fontId="11" fillId="35" borderId="12" xfId="0" applyNumberFormat="1" applyFont="1" applyFill="1" applyBorder="1" applyAlignment="1" applyProtection="1">
      <alignment horizontal="center" vertical="center" wrapText="1"/>
      <protection locked="0"/>
    </xf>
    <xf numFmtId="2" fontId="11" fillId="35" borderId="24" xfId="0" applyNumberFormat="1" applyFont="1" applyFill="1" applyBorder="1" applyAlignment="1" applyProtection="1">
      <alignment horizontal="center" vertical="center" wrapText="1"/>
      <protection locked="0"/>
    </xf>
    <xf numFmtId="2" fontId="0" fillId="35" borderId="0" xfId="0" applyNumberFormat="1" applyFill="1" applyAlignment="1" applyProtection="1">
      <alignment horizontal="center"/>
      <protection locked="0"/>
    </xf>
    <xf numFmtId="2" fontId="11" fillId="35" borderId="0" xfId="0" applyNumberFormat="1" applyFont="1" applyFill="1" applyAlignment="1" applyProtection="1">
      <alignment horizontal="center"/>
      <protection locked="0"/>
    </xf>
    <xf numFmtId="2" fontId="0" fillId="35" borderId="0" xfId="0" applyNumberFormat="1" applyFont="1" applyFill="1" applyAlignment="1" applyProtection="1">
      <alignment horizontal="center"/>
      <protection locked="0"/>
    </xf>
    <xf numFmtId="2" fontId="21" fillId="35" borderId="0" xfId="0" applyNumberFormat="1" applyFont="1" applyFill="1" applyAlignment="1" applyProtection="1">
      <alignment horizontal="center"/>
      <protection locked="0"/>
    </xf>
    <xf numFmtId="2" fontId="22" fillId="35" borderId="0" xfId="0" applyNumberFormat="1" applyFont="1" applyFill="1" applyAlignment="1" applyProtection="1">
      <alignment horizontal="center"/>
      <protection locked="0"/>
    </xf>
    <xf numFmtId="49" fontId="31" fillId="35" borderId="14" xfId="0" applyNumberFormat="1" applyFont="1" applyFill="1" applyBorder="1" applyAlignment="1" applyProtection="1">
      <alignment horizontal="center"/>
      <protection locked="0"/>
    </xf>
    <xf numFmtId="49" fontId="31" fillId="35" borderId="17" xfId="0" applyNumberFormat="1" applyFont="1" applyFill="1" applyBorder="1" applyAlignment="1" applyProtection="1">
      <alignment horizontal="center"/>
      <protection locked="0"/>
    </xf>
    <xf numFmtId="2" fontId="13" fillId="35" borderId="0" xfId="0" applyNumberFormat="1" applyFont="1" applyFill="1" applyBorder="1" applyAlignment="1" applyProtection="1">
      <alignment horizontal="center"/>
      <protection locked="0"/>
    </xf>
    <xf numFmtId="2" fontId="14" fillId="35" borderId="14" xfId="0" applyNumberFormat="1" applyFont="1" applyFill="1" applyBorder="1" applyAlignment="1" applyProtection="1">
      <alignment horizontal="center"/>
      <protection locked="0"/>
    </xf>
    <xf numFmtId="2" fontId="14" fillId="35" borderId="17" xfId="0" applyNumberFormat="1" applyFont="1" applyFill="1" applyBorder="1" applyAlignment="1" applyProtection="1">
      <alignment horizontal="center"/>
      <protection locked="0"/>
    </xf>
    <xf numFmtId="2" fontId="11" fillId="35" borderId="10" xfId="0" applyNumberFormat="1"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left"/>
      <protection locked="0"/>
    </xf>
    <xf numFmtId="49" fontId="21" fillId="0" borderId="0" xfId="0" applyNumberFormat="1" applyFont="1" applyAlignment="1" applyProtection="1">
      <alignment horizontal="center" wrapText="1"/>
      <protection locked="0"/>
    </xf>
    <xf numFmtId="49" fontId="21" fillId="0" borderId="0" xfId="0" applyNumberFormat="1" applyFont="1" applyAlignment="1" applyProtection="1">
      <alignment horizontal="center"/>
      <protection locked="0"/>
    </xf>
    <xf numFmtId="49" fontId="31" fillId="0" borderId="14" xfId="0" applyNumberFormat="1" applyFont="1" applyBorder="1" applyAlignment="1" applyProtection="1">
      <alignment horizontal="center"/>
      <protection locked="0"/>
    </xf>
    <xf numFmtId="49" fontId="31" fillId="0" borderId="17" xfId="0" applyNumberFormat="1" applyFont="1" applyBorder="1" applyAlignment="1" applyProtection="1">
      <alignment horizontal="center"/>
      <protection locked="0"/>
    </xf>
    <xf numFmtId="49" fontId="10" fillId="0" borderId="1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2" fontId="99" fillId="36"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protection locked="0"/>
    </xf>
    <xf numFmtId="2" fontId="3"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left"/>
      <protection locked="0"/>
    </xf>
    <xf numFmtId="2" fontId="15" fillId="0" borderId="0" xfId="0" applyNumberFormat="1" applyFont="1" applyBorder="1" applyAlignment="1" applyProtection="1">
      <alignment horizontal="center" wrapText="1"/>
      <protection locked="0"/>
    </xf>
    <xf numFmtId="2" fontId="13" fillId="0" borderId="0" xfId="0" applyNumberFormat="1" applyFont="1" applyBorder="1" applyAlignment="1" applyProtection="1">
      <alignment horizontal="center"/>
      <protection locked="0"/>
    </xf>
    <xf numFmtId="2" fontId="11" fillId="0" borderId="22" xfId="0" applyNumberFormat="1" applyFont="1" applyBorder="1" applyAlignment="1" applyProtection="1">
      <alignment horizontal="center" vertical="center" wrapText="1"/>
      <protection locked="0"/>
    </xf>
    <xf numFmtId="2" fontId="11" fillId="0" borderId="13" xfId="0" applyNumberFormat="1" applyFont="1" applyBorder="1" applyAlignment="1" applyProtection="1">
      <alignment horizontal="center" vertical="center" wrapText="1"/>
      <protection locked="0"/>
    </xf>
    <xf numFmtId="2" fontId="19" fillId="0" borderId="14" xfId="0" applyNumberFormat="1" applyFont="1" applyBorder="1" applyAlignment="1" applyProtection="1">
      <alignment horizontal="center"/>
      <protection locked="0"/>
    </xf>
    <xf numFmtId="2" fontId="19" fillId="0" borderId="17" xfId="0" applyNumberFormat="1" applyFont="1" applyBorder="1" applyAlignment="1" applyProtection="1">
      <alignment horizontal="center"/>
      <protection locked="0"/>
    </xf>
    <xf numFmtId="2" fontId="13" fillId="0" borderId="15" xfId="0" applyNumberFormat="1" applyFont="1" applyBorder="1" applyAlignment="1" applyProtection="1">
      <alignment horizontal="right"/>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wrapText="1"/>
      <protection locked="0"/>
    </xf>
    <xf numFmtId="2" fontId="11" fillId="0" borderId="12" xfId="0" applyNumberFormat="1" applyFont="1" applyBorder="1" applyAlignment="1" applyProtection="1">
      <alignment horizontal="center" vertical="center" wrapText="1"/>
      <protection locked="0"/>
    </xf>
    <xf numFmtId="2" fontId="11" fillId="0" borderId="24" xfId="0" applyNumberFormat="1" applyFont="1" applyBorder="1" applyAlignment="1" applyProtection="1">
      <alignment horizontal="center" vertical="center" wrapText="1"/>
      <protection locked="0"/>
    </xf>
    <xf numFmtId="2" fontId="15" fillId="0" borderId="14" xfId="0" applyNumberFormat="1"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center" vertical="center" wrapText="1"/>
      <protection locked="0"/>
    </xf>
    <xf numFmtId="2" fontId="15" fillId="0" borderId="10" xfId="0" applyNumberFormat="1" applyFont="1" applyBorder="1" applyAlignment="1" applyProtection="1">
      <alignment horizontal="center" vertical="center" wrapText="1"/>
      <protection locked="0"/>
    </xf>
    <xf numFmtId="2" fontId="11" fillId="0" borderId="10" xfId="0" applyNumberFormat="1" applyFont="1" applyBorder="1" applyAlignment="1" applyProtection="1">
      <alignment horizontal="center" vertical="center" wrapText="1"/>
      <protection locked="0"/>
    </xf>
    <xf numFmtId="2" fontId="99" fillId="36"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left"/>
      <protection locked="0"/>
    </xf>
    <xf numFmtId="2" fontId="21" fillId="0" borderId="0" xfId="0" applyNumberFormat="1" applyFont="1" applyAlignment="1" applyProtection="1">
      <alignment horizontal="center"/>
      <protection locked="0"/>
    </xf>
    <xf numFmtId="2" fontId="11" fillId="0" borderId="0" xfId="0" applyNumberFormat="1" applyFont="1" applyAlignment="1" applyProtection="1">
      <alignment horizontal="center"/>
      <protection locked="0"/>
    </xf>
    <xf numFmtId="2" fontId="22" fillId="0" borderId="0" xfId="0" applyNumberFormat="1" applyFont="1" applyAlignment="1" applyProtection="1">
      <alignment horizontal="center"/>
      <protection locked="0"/>
    </xf>
    <xf numFmtId="2" fontId="15" fillId="0" borderId="18" xfId="0" applyNumberFormat="1" applyFont="1" applyBorder="1" applyAlignment="1" applyProtection="1">
      <alignment horizontal="center" vertical="center" wrapText="1"/>
      <protection locked="0"/>
    </xf>
    <xf numFmtId="2" fontId="15" fillId="0" borderId="19" xfId="0" applyNumberFormat="1" applyFont="1" applyBorder="1" applyAlignment="1" applyProtection="1">
      <alignment horizontal="center" vertical="center" wrapText="1"/>
      <protection locked="0"/>
    </xf>
    <xf numFmtId="2" fontId="15" fillId="0" borderId="16" xfId="0" applyNumberFormat="1" applyFont="1" applyBorder="1" applyAlignment="1" applyProtection="1">
      <alignment horizontal="center" vertical="center" wrapText="1"/>
      <protection locked="0"/>
    </xf>
    <xf numFmtId="2" fontId="15" fillId="0" borderId="20" xfId="0" applyNumberFormat="1" applyFont="1" applyBorder="1" applyAlignment="1" applyProtection="1">
      <alignment horizontal="center" vertical="center" wrapText="1"/>
      <protection locked="0"/>
    </xf>
    <xf numFmtId="2" fontId="15" fillId="0" borderId="23" xfId="0" applyNumberFormat="1" applyFont="1" applyBorder="1" applyAlignment="1" applyProtection="1">
      <alignment horizontal="center" vertical="center" wrapText="1"/>
      <protection locked="0"/>
    </xf>
    <xf numFmtId="2" fontId="15" fillId="0" borderId="24" xfId="0" applyNumberFormat="1" applyFont="1" applyBorder="1" applyAlignment="1" applyProtection="1">
      <alignment horizontal="center" vertical="center" wrapText="1"/>
      <protection locked="0"/>
    </xf>
    <xf numFmtId="2" fontId="11" fillId="0" borderId="11" xfId="0" applyNumberFormat="1"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2" fontId="11" fillId="0" borderId="17" xfId="0" applyNumberFormat="1" applyFont="1" applyBorder="1" applyAlignment="1" applyProtection="1">
      <alignment horizontal="center" vertical="center" wrapText="1"/>
      <protection locked="0"/>
    </xf>
    <xf numFmtId="49" fontId="10" fillId="0" borderId="14" xfId="0" applyNumberFormat="1" applyFont="1" applyBorder="1" applyAlignment="1" applyProtection="1">
      <alignment horizontal="center"/>
      <protection locked="0"/>
    </xf>
    <xf numFmtId="49" fontId="10" fillId="0" borderId="17" xfId="0" applyNumberFormat="1" applyFont="1" applyBorder="1" applyAlignment="1" applyProtection="1">
      <alignment horizontal="center"/>
      <protection locked="0"/>
    </xf>
    <xf numFmtId="2" fontId="15" fillId="0" borderId="14" xfId="0" applyNumberFormat="1" applyFont="1" applyBorder="1" applyAlignment="1" applyProtection="1">
      <alignment horizontal="center" vertical="center" wrapText="1"/>
      <protection locked="0"/>
    </xf>
    <xf numFmtId="2" fontId="15" fillId="0" borderId="21" xfId="0" applyNumberFormat="1" applyFont="1" applyBorder="1" applyAlignment="1" applyProtection="1">
      <alignment horizontal="center" vertical="center" wrapText="1"/>
      <protection locked="0"/>
    </xf>
    <xf numFmtId="2" fontId="15" fillId="0" borderId="17" xfId="0" applyNumberFormat="1" applyFont="1" applyBorder="1" applyAlignment="1" applyProtection="1">
      <alignment horizontal="center" vertical="center" wrapText="1"/>
      <protection locked="0"/>
    </xf>
    <xf numFmtId="2" fontId="11" fillId="0" borderId="12" xfId="0" applyNumberFormat="1" applyFont="1" applyBorder="1" applyAlignment="1" applyProtection="1">
      <alignment horizontal="center"/>
      <protection locked="0"/>
    </xf>
    <xf numFmtId="2" fontId="0" fillId="0" borderId="0" xfId="0" applyNumberFormat="1" applyAlignment="1" applyProtection="1">
      <alignment horizontal="center"/>
      <protection locked="0"/>
    </xf>
    <xf numFmtId="2" fontId="0" fillId="0" borderId="0" xfId="0" applyNumberFormat="1" applyFont="1" applyAlignment="1" applyProtection="1">
      <alignment horizontal="center"/>
      <protection locked="0"/>
    </xf>
    <xf numFmtId="186" fontId="99" fillId="36" borderId="0" xfId="42" applyNumberFormat="1" applyFont="1" applyFill="1" applyBorder="1" applyAlignment="1" applyProtection="1">
      <alignment/>
      <protection locked="0"/>
    </xf>
    <xf numFmtId="186" fontId="103" fillId="36" borderId="0" xfId="42" applyNumberFormat="1" applyFont="1" applyFill="1" applyBorder="1" applyAlignment="1" applyProtection="1">
      <alignment horizontal="center"/>
      <protection locked="0"/>
    </xf>
    <xf numFmtId="186" fontId="104" fillId="36" borderId="0" xfId="42"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styles" Target="styles.xml" /><Relationship Id="rId95" Type="http://schemas.openxmlformats.org/officeDocument/2006/relationships/sharedStrings" Target="sharedStrings.xml" /><Relationship Id="rId96" Type="http://schemas.openxmlformats.org/officeDocument/2006/relationships/externalLink" Target="externalLinks/externalLink1.xml" /><Relationship Id="rId9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8100"/>
    <xdr:sp>
      <xdr:nvSpPr>
        <xdr:cNvPr id="1" name="Text Box 1"/>
        <xdr:cNvSpPr txBox="1">
          <a:spLocks noChangeArrowheads="1"/>
        </xdr:cNvSpPr>
      </xdr:nvSpPr>
      <xdr:spPr>
        <a:xfrm>
          <a:off x="352425" y="827722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3342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70104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89630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2961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2961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7851;u%20---BCTK%20M1%20den%20M7%20cua%20Ca%20Nhan%20Phu%20Trach%20Tong%20H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7"/>
      <sheetName val="M6"/>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630" t="s">
        <v>25</v>
      </c>
      <c r="B1" s="630"/>
      <c r="C1" s="629" t="s">
        <v>75</v>
      </c>
      <c r="D1" s="629"/>
      <c r="E1" s="629"/>
      <c r="F1" s="631" t="s">
        <v>71</v>
      </c>
      <c r="G1" s="631"/>
      <c r="H1" s="631"/>
    </row>
    <row r="2" spans="1:8" ht="33.75" customHeight="1">
      <c r="A2" s="632" t="s">
        <v>79</v>
      </c>
      <c r="B2" s="632"/>
      <c r="C2" s="629"/>
      <c r="D2" s="629"/>
      <c r="E2" s="629"/>
      <c r="F2" s="628" t="s">
        <v>72</v>
      </c>
      <c r="G2" s="628"/>
      <c r="H2" s="628"/>
    </row>
    <row r="3" spans="1:8" ht="19.5" customHeight="1">
      <c r="A3" s="14" t="s">
        <v>66</v>
      </c>
      <c r="B3" s="14"/>
      <c r="C3" s="32"/>
      <c r="D3" s="32"/>
      <c r="E3" s="32"/>
      <c r="F3" s="628" t="s">
        <v>73</v>
      </c>
      <c r="G3" s="628"/>
      <c r="H3" s="628"/>
    </row>
    <row r="4" spans="1:8" s="15" customFormat="1" ht="19.5" customHeight="1">
      <c r="A4" s="14"/>
      <c r="B4" s="14"/>
      <c r="D4" s="16"/>
      <c r="F4" s="17" t="s">
        <v>74</v>
      </c>
      <c r="G4" s="17"/>
      <c r="H4" s="17"/>
    </row>
    <row r="5" spans="1:8" s="31" customFormat="1" ht="36" customHeight="1">
      <c r="A5" s="610" t="s">
        <v>60</v>
      </c>
      <c r="B5" s="611"/>
      <c r="C5" s="614" t="s">
        <v>69</v>
      </c>
      <c r="D5" s="615"/>
      <c r="E5" s="616" t="s">
        <v>68</v>
      </c>
      <c r="F5" s="616"/>
      <c r="G5" s="616"/>
      <c r="H5" s="617"/>
    </row>
    <row r="6" spans="1:8" s="31" customFormat="1" ht="20.25" customHeight="1">
      <c r="A6" s="612"/>
      <c r="B6" s="613"/>
      <c r="C6" s="618" t="s">
        <v>4</v>
      </c>
      <c r="D6" s="618" t="s">
        <v>76</v>
      </c>
      <c r="E6" s="620" t="s">
        <v>70</v>
      </c>
      <c r="F6" s="617"/>
      <c r="G6" s="620" t="s">
        <v>77</v>
      </c>
      <c r="H6" s="617"/>
    </row>
    <row r="7" spans="1:8" s="31" customFormat="1" ht="52.5" customHeight="1">
      <c r="A7" s="612"/>
      <c r="B7" s="613"/>
      <c r="C7" s="619"/>
      <c r="D7" s="619"/>
      <c r="E7" s="13" t="s">
        <v>4</v>
      </c>
      <c r="F7" s="13" t="s">
        <v>14</v>
      </c>
      <c r="G7" s="13" t="s">
        <v>4</v>
      </c>
      <c r="H7" s="13" t="s">
        <v>14</v>
      </c>
    </row>
    <row r="8" spans="1:8" ht="15" customHeight="1">
      <c r="A8" s="622" t="s">
        <v>8</v>
      </c>
      <c r="B8" s="623"/>
      <c r="C8" s="18">
        <v>1</v>
      </c>
      <c r="D8" s="18" t="s">
        <v>40</v>
      </c>
      <c r="E8" s="18" t="s">
        <v>45</v>
      </c>
      <c r="F8" s="18" t="s">
        <v>61</v>
      </c>
      <c r="G8" s="18" t="s">
        <v>62</v>
      </c>
      <c r="H8" s="18" t="s">
        <v>63</v>
      </c>
    </row>
    <row r="9" spans="1:8" ht="26.25" customHeight="1">
      <c r="A9" s="624" t="s">
        <v>34</v>
      </c>
      <c r="B9" s="625"/>
      <c r="C9" s="18"/>
      <c r="D9" s="18"/>
      <c r="E9" s="18"/>
      <c r="F9" s="18"/>
      <c r="G9" s="18"/>
      <c r="H9" s="18"/>
    </row>
    <row r="10" spans="1:8" ht="24.75" customHeight="1">
      <c r="A10" s="19" t="s">
        <v>0</v>
      </c>
      <c r="B10" s="20" t="s">
        <v>18</v>
      </c>
      <c r="C10" s="12"/>
      <c r="D10" s="21"/>
      <c r="E10" s="21"/>
      <c r="F10" s="21"/>
      <c r="G10" s="21"/>
      <c r="H10" s="21"/>
    </row>
    <row r="11" spans="1:8" ht="24.75" customHeight="1">
      <c r="A11" s="22" t="s">
        <v>1</v>
      </c>
      <c r="B11" s="23" t="s">
        <v>19</v>
      </c>
      <c r="C11" s="12"/>
      <c r="D11" s="21"/>
      <c r="E11" s="21"/>
      <c r="F11" s="21"/>
      <c r="G11" s="21"/>
      <c r="H11" s="21"/>
    </row>
    <row r="12" spans="1:8" ht="24.75" customHeight="1">
      <c r="A12" s="24" t="s">
        <v>39</v>
      </c>
      <c r="B12" s="12" t="s">
        <v>21</v>
      </c>
      <c r="C12" s="12"/>
      <c r="D12" s="21"/>
      <c r="E12" s="21"/>
      <c r="F12" s="21"/>
      <c r="G12" s="21"/>
      <c r="H12" s="21"/>
    </row>
    <row r="13" spans="1:8" ht="24.75" customHeight="1">
      <c r="A13" s="24" t="s">
        <v>40</v>
      </c>
      <c r="B13" s="12" t="s">
        <v>21</v>
      </c>
      <c r="C13" s="12"/>
      <c r="D13" s="21"/>
      <c r="E13" s="21"/>
      <c r="F13" s="21"/>
      <c r="G13" s="21"/>
      <c r="H13" s="21"/>
    </row>
    <row r="14" spans="1:8" ht="24.75" customHeight="1">
      <c r="A14" s="24" t="s">
        <v>45</v>
      </c>
      <c r="B14" s="12" t="s">
        <v>21</v>
      </c>
      <c r="C14" s="12"/>
      <c r="D14" s="21"/>
      <c r="E14" s="21"/>
      <c r="F14" s="21"/>
      <c r="G14" s="21"/>
      <c r="H14" s="21"/>
    </row>
    <row r="15" spans="1:8" ht="24.75" customHeight="1">
      <c r="A15" s="24" t="s">
        <v>22</v>
      </c>
      <c r="B15" s="33" t="s">
        <v>22</v>
      </c>
      <c r="C15" s="25"/>
      <c r="D15" s="26"/>
      <c r="E15" s="26"/>
      <c r="F15" s="26"/>
      <c r="G15" s="26"/>
      <c r="H15" s="26"/>
    </row>
    <row r="16" spans="2:8" ht="16.5" customHeight="1">
      <c r="B16" s="626" t="s">
        <v>55</v>
      </c>
      <c r="C16" s="626"/>
      <c r="D16" s="34"/>
      <c r="E16" s="607" t="s">
        <v>23</v>
      </c>
      <c r="F16" s="607"/>
      <c r="G16" s="607"/>
      <c r="H16" s="607"/>
    </row>
    <row r="17" spans="2:8" ht="15.75" customHeight="1">
      <c r="B17" s="626"/>
      <c r="C17" s="626"/>
      <c r="D17" s="34"/>
      <c r="E17" s="608" t="s">
        <v>35</v>
      </c>
      <c r="F17" s="608"/>
      <c r="G17" s="608"/>
      <c r="H17" s="608"/>
    </row>
    <row r="18" spans="2:8" s="35" customFormat="1" ht="15.75" customHeight="1">
      <c r="B18" s="626"/>
      <c r="C18" s="626"/>
      <c r="D18" s="36"/>
      <c r="E18" s="609" t="s">
        <v>54</v>
      </c>
      <c r="F18" s="609"/>
      <c r="G18" s="609"/>
      <c r="H18" s="609"/>
    </row>
    <row r="20" ht="15.75">
      <c r="B20" s="27"/>
    </row>
    <row r="22" ht="15.75" hidden="1">
      <c r="A22" s="28" t="s">
        <v>37</v>
      </c>
    </row>
    <row r="23" spans="1:3" ht="15.75" hidden="1">
      <c r="A23" s="29"/>
      <c r="B23" s="627" t="s">
        <v>46</v>
      </c>
      <c r="C23" s="627"/>
    </row>
    <row r="24" spans="1:8" ht="15.75" customHeight="1" hidden="1">
      <c r="A24" s="30" t="s">
        <v>24</v>
      </c>
      <c r="B24" s="621" t="s">
        <v>50</v>
      </c>
      <c r="C24" s="621"/>
      <c r="D24" s="30"/>
      <c r="E24" s="30"/>
      <c r="F24" s="30"/>
      <c r="G24" s="30"/>
      <c r="H24" s="30"/>
    </row>
    <row r="25" spans="1:8" ht="15" customHeight="1" hidden="1">
      <c r="A25" s="30"/>
      <c r="B25" s="621" t="s">
        <v>53</v>
      </c>
      <c r="C25" s="621"/>
      <c r="D25" s="621"/>
      <c r="E25" s="30"/>
      <c r="F25" s="30"/>
      <c r="G25" s="30"/>
      <c r="H25" s="30"/>
    </row>
    <row r="26" spans="2:3" ht="15.75">
      <c r="B26" s="31"/>
      <c r="C26" s="3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R34"/>
  <sheetViews>
    <sheetView zoomScalePageLayoutView="0" workbookViewId="0" topLeftCell="A1">
      <selection activeCell="D4" sqref="D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1.625" style="155" customWidth="1"/>
    <col min="6" max="6" width="10.625" style="155" customWidth="1"/>
    <col min="7" max="7" width="10.50390625" style="155" customWidth="1"/>
    <col min="8" max="8" width="10.00390625" style="155" customWidth="1"/>
    <col min="9" max="9" width="9.625" style="155" customWidth="1"/>
    <col min="10" max="10" width="10.375" style="155" customWidth="1"/>
    <col min="11" max="11" width="13.125" style="155" customWidth="1"/>
    <col min="12" max="12" width="14.25390625" style="155" customWidth="1"/>
    <col min="13" max="13" width="15.375" style="154" customWidth="1"/>
    <col min="14" max="14" width="14.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6" t="s">
        <v>227</v>
      </c>
      <c r="L1" s="727"/>
      <c r="M1" s="163"/>
    </row>
    <row r="2" spans="1:13" ht="16.5" customHeight="1">
      <c r="A2" s="679" t="s">
        <v>213</v>
      </c>
      <c r="B2" s="679"/>
      <c r="C2" s="679"/>
      <c r="D2" s="725" t="s">
        <v>201</v>
      </c>
      <c r="E2" s="725"/>
      <c r="F2" s="725"/>
      <c r="G2" s="725"/>
      <c r="H2" s="725"/>
      <c r="I2" s="725"/>
      <c r="J2" s="725"/>
      <c r="K2" s="728" t="s">
        <v>229</v>
      </c>
      <c r="L2" s="729"/>
      <c r="M2" s="163"/>
    </row>
    <row r="3" spans="1:13" ht="16.5" customHeight="1">
      <c r="A3" s="679" t="s">
        <v>214</v>
      </c>
      <c r="B3" s="679"/>
      <c r="C3" s="120"/>
      <c r="D3" s="730" t="s">
        <v>244</v>
      </c>
      <c r="E3" s="730"/>
      <c r="F3" s="730"/>
      <c r="G3" s="730"/>
      <c r="H3" s="730"/>
      <c r="I3" s="730"/>
      <c r="J3" s="730"/>
      <c r="K3" s="726" t="s">
        <v>230</v>
      </c>
      <c r="L3" s="727"/>
      <c r="M3" s="163"/>
    </row>
    <row r="4" spans="1:13" ht="13.5" customHeight="1">
      <c r="A4" s="98" t="s">
        <v>83</v>
      </c>
      <c r="B4" s="98"/>
      <c r="C4" s="191"/>
      <c r="D4" s="201"/>
      <c r="E4" s="201"/>
      <c r="F4" s="156"/>
      <c r="G4" s="156"/>
      <c r="H4" s="156"/>
      <c r="I4" s="156"/>
      <c r="J4" s="156"/>
      <c r="K4" s="728" t="s">
        <v>243</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312" t="s">
        <v>195</v>
      </c>
      <c r="F9" s="312" t="s">
        <v>196</v>
      </c>
      <c r="G9" s="312" t="s">
        <v>197</v>
      </c>
      <c r="H9" s="312" t="s">
        <v>198</v>
      </c>
      <c r="I9" s="312" t="s">
        <v>215</v>
      </c>
      <c r="J9" s="312"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515070009</v>
      </c>
      <c r="D11" s="245">
        <f>SUM(E11:J11)</f>
        <v>14757965</v>
      </c>
      <c r="E11" s="245">
        <f>E12+E13</f>
        <v>10167817</v>
      </c>
      <c r="F11" s="245">
        <f aca="true" t="shared" si="0" ref="F11:L11">F12+F13</f>
        <v>0</v>
      </c>
      <c r="G11" s="245">
        <f t="shared" si="0"/>
        <v>1436462</v>
      </c>
      <c r="H11" s="245">
        <f t="shared" si="0"/>
        <v>2738234</v>
      </c>
      <c r="I11" s="245">
        <f t="shared" si="0"/>
        <v>61887</v>
      </c>
      <c r="J11" s="245">
        <f t="shared" si="0"/>
        <v>353565</v>
      </c>
      <c r="K11" s="245">
        <f t="shared" si="0"/>
        <v>323595980.8</v>
      </c>
      <c r="L11" s="245">
        <f t="shared" si="0"/>
        <v>176716063.2</v>
      </c>
      <c r="M11" s="269">
        <f>'M3'!C11+'M4'!C11</f>
        <v>515070009</v>
      </c>
      <c r="N11" s="266">
        <f>C11-M11</f>
        <v>0</v>
      </c>
      <c r="O11" s="266"/>
      <c r="P11" s="266"/>
      <c r="Q11" s="100"/>
      <c r="R11" s="100"/>
    </row>
    <row r="12" spans="1:18" s="158" customFormat="1" ht="15.75" customHeight="1">
      <c r="A12" s="111">
        <v>1</v>
      </c>
      <c r="B12" s="112" t="s">
        <v>96</v>
      </c>
      <c r="C12" s="244">
        <f>D12+K12+L12</f>
        <v>270755612</v>
      </c>
      <c r="D12" s="245">
        <f aca="true" t="shared" si="1" ref="D12:D26">SUM(E12:J12)</f>
        <v>10651403</v>
      </c>
      <c r="E12" s="246">
        <f>'M5-Cuc'!E12+'M5-VThuy'!E12+'M5-PH'!E12+'M5-CTA'!E12+'M5-VThanh'!E12+'M5-CT'!E12+'M5-NB'!E12+'M5-TXLM'!E12+'M5-HLM'!E12</f>
        <v>7053412</v>
      </c>
      <c r="F12" s="246">
        <f>'M5-Cuc'!F12+'M5-VThuy'!F12+'M5-PH'!F12+'M5-CTA'!F12+'M5-VThanh'!F12+'M5-CT'!F12+'M5-NB'!F12+'M5-TXLM'!F12+'M5-HLM'!F12</f>
        <v>0</v>
      </c>
      <c r="G12" s="246">
        <f>'M5-Cuc'!G12+'M5-VThuy'!G12+'M5-PH'!G12+'M5-CTA'!G12+'M5-VThanh'!G12+'M5-CT'!G12+'M5-NB'!G12+'M5-TXLM'!G12+'M5-HLM'!G12</f>
        <v>962701</v>
      </c>
      <c r="H12" s="246">
        <f>'M5-Cuc'!H12+'M5-VThuy'!H12+'M5-PH'!H12+'M5-CTA'!H12+'M5-VThanh'!H12+'M5-CT'!H12+'M5-NB'!H12+'M5-TXLM'!H12+'M5-HLM'!H12</f>
        <v>2567496</v>
      </c>
      <c r="I12" s="246">
        <f>'M5-Cuc'!I12+'M5-VThuy'!I12+'M5-PH'!I12+'M5-CTA'!I12+'M5-VThanh'!I12+'M5-CT'!I12+'M5-NB'!I12+'M5-TXLM'!I12+'M5-HLM'!I12</f>
        <v>61887</v>
      </c>
      <c r="J12" s="246">
        <f>'M5-Cuc'!J12+'M5-VThuy'!J12+'M5-PH'!J12+'M5-CTA'!J12+'M5-VThanh'!J12+'M5-CT'!J12+'M5-NB'!J12+'M5-TXLM'!J12+'M5-HLM'!J12</f>
        <v>5907</v>
      </c>
      <c r="K12" s="246">
        <f>'M5-Cuc'!K12+'M5-VThuy'!K12+'M5-PH'!K12+'M5-CTA'!K12+'M5-VThanh'!K12+'M5-CT'!K12+'M5-NB'!K12+'M5-TXLM'!K12+'M5-HLM'!K12</f>
        <v>122712515</v>
      </c>
      <c r="L12" s="246">
        <f>'M5-Cuc'!L12+'M5-VThuy'!L12+'M5-PH'!L12+'M5-CTA'!L12+'M5-VThanh'!L12+'M5-CT'!L12+'M5-NB'!L12+'M5-TXLM'!L12+'M5-HLM'!L12</f>
        <v>137391694</v>
      </c>
      <c r="M12" s="267">
        <f>'M3'!C12+'M4'!C12</f>
        <v>270755612</v>
      </c>
      <c r="N12" s="266">
        <f aca="true" t="shared" si="2" ref="N12:N26">C12-M12</f>
        <v>0</v>
      </c>
      <c r="O12" s="268"/>
      <c r="P12" s="268"/>
      <c r="Q12" s="160"/>
      <c r="R12" s="160"/>
    </row>
    <row r="13" spans="1:18" s="158" customFormat="1" ht="15.75" customHeight="1">
      <c r="A13" s="111">
        <v>2</v>
      </c>
      <c r="B13" s="112" t="s">
        <v>97</v>
      </c>
      <c r="C13" s="244">
        <f>D13+K13+L13</f>
        <v>244314397</v>
      </c>
      <c r="D13" s="245">
        <f t="shared" si="1"/>
        <v>4106562</v>
      </c>
      <c r="E13" s="246">
        <f>'M5-Cuc'!E13+'M5-VThuy'!E13+'M5-PH'!E13+'M5-CTA'!E13+'M5-VThanh'!E13+'M5-CT'!E13+'M5-NB'!E13+'M5-TXLM'!E13+'M5-HLM'!E13</f>
        <v>3114405</v>
      </c>
      <c r="F13" s="246">
        <f>'M5-Cuc'!F13+'M5-VThuy'!F13+'M5-PH'!F13+'M5-CTA'!F13+'M5-VThanh'!F13+'M5-CT'!F13+'M5-NB'!F13+'M5-TXLM'!F13+'M5-HLM'!F13</f>
        <v>0</v>
      </c>
      <c r="G13" s="246">
        <f>'M5-Cuc'!G13+'M5-VThuy'!G13+'M5-PH'!G13+'M5-CTA'!G13+'M5-VThanh'!G13+'M5-CT'!G13+'M5-NB'!G13+'M5-TXLM'!G13+'M5-HLM'!G13</f>
        <v>473761</v>
      </c>
      <c r="H13" s="246">
        <f>'M5-Cuc'!H13+'M5-VThuy'!H13+'M5-PH'!H13+'M5-CTA'!H13+'M5-VThanh'!H13+'M5-CT'!H13+'M5-NB'!H13+'M5-TXLM'!H13+'M5-HLM'!H13</f>
        <v>170738</v>
      </c>
      <c r="I13" s="246">
        <f>'M5-Cuc'!I13+'M5-VThuy'!I13+'M5-PH'!I13+'M5-CTA'!I13+'M5-VThanh'!I13+'M5-CT'!I13+'M5-NB'!I13+'M5-TXLM'!I13+'M5-HLM'!I13</f>
        <v>0</v>
      </c>
      <c r="J13" s="246">
        <f>'M5-Cuc'!J13+'M5-VThuy'!J13+'M5-PH'!J13+'M5-CTA'!J13+'M5-VThanh'!J13+'M5-CT'!J13+'M5-NB'!J13+'M5-TXLM'!J13+'M5-HLM'!J13</f>
        <v>347658</v>
      </c>
      <c r="K13" s="246">
        <f>'M5-Cuc'!K13+'M5-VThuy'!K13+'M5-PH'!K13+'M5-CTA'!K13+'M5-VThanh'!K13+'M5-CT'!K13+'M5-NB'!K13+'M5-TXLM'!K13+'M5-HLM'!K13</f>
        <v>200883465.8</v>
      </c>
      <c r="L13" s="246">
        <f>'M5-Cuc'!L13+'M5-VThuy'!L13+'M5-PH'!L13+'M5-CTA'!L13+'M5-VThanh'!L13+'M5-CT'!L13+'M5-NB'!L13+'M5-TXLM'!L13+'M5-HLM'!L13</f>
        <v>39324369.2</v>
      </c>
      <c r="M13" s="267">
        <f>'M3'!C13+'M4'!C13</f>
        <v>244314397</v>
      </c>
      <c r="N13" s="266">
        <f t="shared" si="2"/>
        <v>0</v>
      </c>
      <c r="O13" s="268"/>
      <c r="P13" s="268"/>
      <c r="Q13" s="160"/>
      <c r="R13" s="160"/>
    </row>
    <row r="14" spans="1:18" s="158" customFormat="1" ht="15.75" customHeight="1">
      <c r="A14" s="113" t="s">
        <v>1</v>
      </c>
      <c r="B14" s="114" t="s">
        <v>98</v>
      </c>
      <c r="C14" s="244">
        <f>D14+K14+L14</f>
        <v>2559249</v>
      </c>
      <c r="D14" s="245">
        <f t="shared" si="1"/>
        <v>13857</v>
      </c>
      <c r="E14" s="246">
        <f>'M5-Cuc'!E14+'M5-VThuy'!E14+'M5-PH'!E14+'M5-CTA'!E14+'M5-VThanh'!E14+'M5-CT'!E14+'M5-NB'!E14+'M5-TXLM'!E14+'M5-HLM'!E14</f>
        <v>13857</v>
      </c>
      <c r="F14" s="246">
        <f>'M5-Cuc'!F14+'M5-VThuy'!F14+'M5-PH'!F14+'M5-CTA'!F14+'M5-VThanh'!F14+'M5-CT'!F14+'M5-NB'!F14+'M5-TXLM'!F14+'M5-HLM'!F14</f>
        <v>0</v>
      </c>
      <c r="G14" s="246">
        <f>'M5-Cuc'!G14+'M5-VThuy'!G14+'M5-PH'!G14+'M5-CTA'!G14+'M5-VThanh'!G14+'M5-CT'!G14+'M5-NB'!G14+'M5-TXLM'!G14+'M5-HLM'!G14</f>
        <v>0</v>
      </c>
      <c r="H14" s="246">
        <f>'M5-Cuc'!H14+'M5-VThuy'!H14+'M5-PH'!H14+'M5-CTA'!H14+'M5-VThanh'!H14+'M5-CT'!H14+'M5-NB'!H14+'M5-TXLM'!H14+'M5-HLM'!H14</f>
        <v>0</v>
      </c>
      <c r="I14" s="246">
        <f>'M5-Cuc'!I14+'M5-VThuy'!I14+'M5-PH'!I14+'M5-CTA'!I14+'M5-VThanh'!I14+'M5-CT'!I14+'M5-NB'!I14+'M5-TXLM'!I14+'M5-HLM'!I14</f>
        <v>0</v>
      </c>
      <c r="J14" s="246">
        <f>'M5-Cuc'!J14+'M5-VThuy'!J14+'M5-PH'!J14+'M5-CTA'!J14+'M5-VThanh'!J14+'M5-CT'!J14+'M5-NB'!J14+'M5-TXLM'!J14+'M5-HLM'!J14</f>
        <v>0</v>
      </c>
      <c r="K14" s="246">
        <f>'M5-Cuc'!K14+'M5-VThuy'!K14+'M5-PH'!K14+'M5-CTA'!K14+'M5-VThanh'!K14+'M5-CT'!K14+'M5-NB'!K14+'M5-TXLM'!K14+'M5-HLM'!K14</f>
        <v>2380526</v>
      </c>
      <c r="L14" s="246">
        <f>'M5-Cuc'!L14+'M5-VThuy'!L14+'M5-PH'!L14+'M5-CTA'!L14+'M5-VThanh'!L14+'M5-CT'!L14+'M5-NB'!L14+'M5-TXLM'!L14+'M5-HLM'!L14</f>
        <v>164866</v>
      </c>
      <c r="M14" s="267">
        <f>'M3'!C14+'M4'!C14</f>
        <v>2559249</v>
      </c>
      <c r="N14" s="266">
        <f t="shared" si="2"/>
        <v>0</v>
      </c>
      <c r="O14" s="266"/>
      <c r="P14" s="266"/>
      <c r="Q14" s="100"/>
      <c r="R14" s="100"/>
    </row>
    <row r="15" spans="1:18" s="158" customFormat="1" ht="15.75" customHeight="1">
      <c r="A15" s="113" t="s">
        <v>12</v>
      </c>
      <c r="B15" s="114" t="s">
        <v>99</v>
      </c>
      <c r="C15" s="244">
        <f>D15+K15+L15</f>
        <v>151486185</v>
      </c>
      <c r="D15" s="245">
        <f t="shared" si="1"/>
        <v>415835</v>
      </c>
      <c r="E15" s="246">
        <f>'M5-Cuc'!E15+'M5-VThuy'!E15+'M5-PH'!E15+'M5-CTA'!E15+'M5-VThanh'!E15+'M5-CT'!E15+'M5-NB'!E15+'M5-TXLM'!E15+'M5-HLM'!E15</f>
        <v>415835</v>
      </c>
      <c r="F15" s="246">
        <f>'M5-Cuc'!F15+'M5-VThuy'!F15+'M5-PH'!F15+'M5-CTA'!F15+'M5-VThanh'!F15+'M5-CT'!F15+'M5-NB'!F15+'M5-TXLM'!F15+'M5-HLM'!F15</f>
        <v>0</v>
      </c>
      <c r="G15" s="246">
        <f>'M5-Cuc'!G15+'M5-VThuy'!G15+'M5-PH'!G15+'M5-CTA'!G15+'M5-VThanh'!G15+'M5-CT'!G15+'M5-NB'!G15+'M5-TXLM'!G15+'M5-HLM'!G15</f>
        <v>0</v>
      </c>
      <c r="H15" s="246">
        <f>'M5-Cuc'!H15+'M5-VThuy'!H15+'M5-PH'!H15+'M5-CTA'!H15+'M5-VThanh'!H15+'M5-CT'!H15+'M5-NB'!H15+'M5-TXLM'!H15+'M5-HLM'!H15</f>
        <v>0</v>
      </c>
      <c r="I15" s="246">
        <f>'M5-Cuc'!I15+'M5-VThuy'!I15+'M5-PH'!I15+'M5-CTA'!I15+'M5-VThanh'!I15+'M5-CT'!I15+'M5-NB'!I15+'M5-TXLM'!I15+'M5-HLM'!I15</f>
        <v>0</v>
      </c>
      <c r="J15" s="246">
        <f>'M5-Cuc'!J15+'M5-VThuy'!J15+'M5-PH'!J15+'M5-CTA'!J15+'M5-VThanh'!J15+'M5-CT'!J15+'M5-NB'!J15+'M5-TXLM'!J15+'M5-HLM'!J15</f>
        <v>0</v>
      </c>
      <c r="K15" s="246">
        <f>'M5-Cuc'!K15+'M5-VThuy'!K15+'M5-PH'!K15+'M5-CTA'!K15+'M5-VThanh'!K15+'M5-CT'!K15+'M5-NB'!K15+'M5-TXLM'!K15+'M5-HLM'!K15</f>
        <v>151070350</v>
      </c>
      <c r="L15" s="246">
        <f>'M5-Cuc'!L15+'M5-VThuy'!L15+'M5-PH'!L15+'M5-CTA'!L15+'M5-VThanh'!L15+'M5-CT'!L15+'M5-NB'!L15+'M5-TXLM'!L15+'M5-HLM'!L15</f>
        <v>0</v>
      </c>
      <c r="M15" s="267">
        <f>'M3'!C15+'M4'!C15</f>
        <v>151486185</v>
      </c>
      <c r="N15" s="266">
        <f t="shared" si="2"/>
        <v>0</v>
      </c>
      <c r="O15" s="266"/>
      <c r="P15" s="266"/>
      <c r="Q15" s="100"/>
      <c r="R15" s="100"/>
    </row>
    <row r="16" spans="1:18" s="158" customFormat="1" ht="15.75" customHeight="1">
      <c r="A16" s="113" t="s">
        <v>100</v>
      </c>
      <c r="B16" s="114" t="s">
        <v>101</v>
      </c>
      <c r="C16" s="244">
        <f>C17+C26</f>
        <v>512510760</v>
      </c>
      <c r="D16" s="244">
        <f t="shared" si="1"/>
        <v>14744109</v>
      </c>
      <c r="E16" s="244">
        <f>E17+E26</f>
        <v>10153961</v>
      </c>
      <c r="F16" s="244">
        <f aca="true" t="shared" si="3" ref="F16:L16">F17+F26</f>
        <v>0</v>
      </c>
      <c r="G16" s="244">
        <f t="shared" si="3"/>
        <v>1436462</v>
      </c>
      <c r="H16" s="244">
        <f t="shared" si="3"/>
        <v>2738234</v>
      </c>
      <c r="I16" s="244">
        <f t="shared" si="3"/>
        <v>61887</v>
      </c>
      <c r="J16" s="244">
        <f t="shared" si="3"/>
        <v>353565</v>
      </c>
      <c r="K16" s="244">
        <f t="shared" si="3"/>
        <v>321215454</v>
      </c>
      <c r="L16" s="244">
        <f t="shared" si="3"/>
        <v>176551197</v>
      </c>
      <c r="M16" s="269">
        <f>'M3'!C16+'M4'!C16</f>
        <v>512510760</v>
      </c>
      <c r="N16" s="266">
        <f t="shared" si="2"/>
        <v>0</v>
      </c>
      <c r="O16" s="266"/>
      <c r="P16" s="266"/>
      <c r="Q16" s="100"/>
      <c r="R16" s="100"/>
    </row>
    <row r="17" spans="1:18" s="158" customFormat="1" ht="15.75" customHeight="1">
      <c r="A17" s="113" t="s">
        <v>39</v>
      </c>
      <c r="B17" s="115" t="s">
        <v>102</v>
      </c>
      <c r="C17" s="244">
        <f>SUM(C18:C25)</f>
        <v>499942807</v>
      </c>
      <c r="D17" s="245">
        <f t="shared" si="1"/>
        <v>10313598</v>
      </c>
      <c r="E17" s="244">
        <f>SUM(E18:E25)</f>
        <v>8236440</v>
      </c>
      <c r="F17" s="244">
        <f aca="true" t="shared" si="4" ref="F17:L17">SUM(F18:F25)</f>
        <v>0</v>
      </c>
      <c r="G17" s="244">
        <f t="shared" si="4"/>
        <v>817228</v>
      </c>
      <c r="H17" s="244">
        <f t="shared" si="4"/>
        <v>891815</v>
      </c>
      <c r="I17" s="244">
        <f t="shared" si="4"/>
        <v>14550</v>
      </c>
      <c r="J17" s="244">
        <f t="shared" si="4"/>
        <v>353565</v>
      </c>
      <c r="K17" s="244">
        <f t="shared" si="4"/>
        <v>319462382</v>
      </c>
      <c r="L17" s="244">
        <f t="shared" si="4"/>
        <v>170166827</v>
      </c>
      <c r="M17" s="269">
        <f>'M3'!C17+'M4'!C17</f>
        <v>499942807</v>
      </c>
      <c r="N17" s="266">
        <f t="shared" si="2"/>
        <v>0</v>
      </c>
      <c r="O17" s="266"/>
      <c r="P17" s="266"/>
      <c r="Q17" s="100"/>
      <c r="R17" s="100"/>
    </row>
    <row r="18" spans="1:18" s="158" customFormat="1" ht="15.75" customHeight="1">
      <c r="A18" s="111" t="s">
        <v>41</v>
      </c>
      <c r="B18" s="112" t="s">
        <v>103</v>
      </c>
      <c r="C18" s="244">
        <f aca="true" t="shared" si="5" ref="C18:C26">D18+K18+L18</f>
        <v>19659645</v>
      </c>
      <c r="D18" s="245">
        <f t="shared" si="1"/>
        <v>2813922</v>
      </c>
      <c r="E18" s="246">
        <f>'M5-Cuc'!E18+'M5-VThuy'!E18+'M5-PH'!E18+'M5-CTA'!E18+'M5-VThanh'!E18+'M5-CT'!E18+'M5-NB'!E18+'M5-TXLM'!E18+'M5-HLM'!E18</f>
        <v>1937419</v>
      </c>
      <c r="F18" s="246">
        <f>'M5-Cuc'!F18+'M5-VThuy'!F18+'M5-PH'!F18+'M5-CTA'!F18+'M5-VThanh'!F18+'M5-CT'!F18+'M5-NB'!F18+'M5-TXLM'!F18+'M5-HLM'!F18</f>
        <v>0</v>
      </c>
      <c r="G18" s="246">
        <f>'M5-Cuc'!G18+'M5-VThuy'!G18+'M5-PH'!G18+'M5-CTA'!G18+'M5-VThanh'!G18+'M5-CT'!G18+'M5-NB'!G18+'M5-TXLM'!G18+'M5-HLM'!G18</f>
        <v>254896</v>
      </c>
      <c r="H18" s="246">
        <f>'M5-Cuc'!H18+'M5-VThuy'!H18+'M5-PH'!H18+'M5-CTA'!H18+'M5-VThanh'!H18+'M5-CT'!H18+'M5-NB'!H18+'M5-TXLM'!H18+'M5-HLM'!H18</f>
        <v>270309</v>
      </c>
      <c r="I18" s="246">
        <f>'M5-Cuc'!I18+'M5-VThuy'!I18+'M5-PH'!I18+'M5-CTA'!I18+'M5-VThanh'!I18+'M5-CT'!I18+'M5-NB'!I18+'M5-TXLM'!I18+'M5-HLM'!I18</f>
        <v>3000</v>
      </c>
      <c r="J18" s="246">
        <f>'M5-Cuc'!J18+'M5-VThuy'!J18+'M5-PH'!J18+'M5-CTA'!J18+'M5-VThanh'!J18+'M5-CT'!J18+'M5-NB'!J18+'M5-TXLM'!J18+'M5-HLM'!J18</f>
        <v>348298</v>
      </c>
      <c r="K18" s="246">
        <f>'M5-Cuc'!K18+'M5-VThuy'!K18+'M5-PH'!K18+'M5-CTA'!K18+'M5-VThanh'!K18+'M5-CT'!K18+'M5-NB'!K18+'M5-TXLM'!K18+'M5-HLM'!K18</f>
        <v>8704753</v>
      </c>
      <c r="L18" s="246">
        <f>'M5-Cuc'!L18+'M5-VThuy'!L18+'M5-PH'!L18+'M5-CTA'!L18+'M5-VThanh'!L18+'M5-CT'!L18+'M5-NB'!L18+'M5-TXLM'!L18+'M5-HLM'!L18</f>
        <v>8140970</v>
      </c>
      <c r="M18" s="267">
        <f>'M3'!C18+'M4'!C18</f>
        <v>19659645</v>
      </c>
      <c r="N18" s="266">
        <f t="shared" si="2"/>
        <v>0</v>
      </c>
      <c r="O18" s="266"/>
      <c r="P18" s="266"/>
      <c r="Q18" s="100"/>
      <c r="R18" s="100"/>
    </row>
    <row r="19" spans="1:18" s="158" customFormat="1" ht="15.75" customHeight="1">
      <c r="A19" s="111" t="s">
        <v>42</v>
      </c>
      <c r="B19" s="112" t="s">
        <v>104</v>
      </c>
      <c r="C19" s="244">
        <f t="shared" si="5"/>
        <v>5021781</v>
      </c>
      <c r="D19" s="245">
        <f t="shared" si="1"/>
        <v>0</v>
      </c>
      <c r="E19" s="246">
        <f>'M5-Cuc'!E19+'M5-VThuy'!E19+'M5-PH'!E19+'M5-CTA'!E19+'M5-VThanh'!E19+'M5-CT'!E19+'M5-NB'!E19+'M5-TXLM'!E19+'M5-HLM'!E19</f>
        <v>0</v>
      </c>
      <c r="F19" s="246">
        <f>'M5-Cuc'!F19+'M5-VThuy'!F19+'M5-PH'!F19+'M5-CTA'!F19+'M5-VThanh'!F19+'M5-CT'!F19+'M5-NB'!F19+'M5-TXLM'!F19+'M5-HLM'!F19</f>
        <v>0</v>
      </c>
      <c r="G19" s="246">
        <f>'M5-Cuc'!G19+'M5-VThuy'!G19+'M5-PH'!G19+'M5-CTA'!G19+'M5-VThanh'!G19+'M5-CT'!G19+'M5-NB'!G19+'M5-TXLM'!G19+'M5-HLM'!G19</f>
        <v>0</v>
      </c>
      <c r="H19" s="246">
        <f>'M5-Cuc'!H19+'M5-VThuy'!H19+'M5-PH'!H19+'M5-CTA'!H19+'M5-VThanh'!H19+'M5-CT'!H19+'M5-NB'!H19+'M5-TXLM'!H19+'M5-HLM'!H19</f>
        <v>0</v>
      </c>
      <c r="I19" s="246">
        <f>'M5-Cuc'!I19+'M5-VThuy'!I19+'M5-PH'!I19+'M5-CTA'!I19+'M5-VThanh'!I19+'M5-CT'!I19+'M5-NB'!I19+'M5-TXLM'!I19+'M5-HLM'!I19</f>
        <v>0</v>
      </c>
      <c r="J19" s="246">
        <f>'M5-Cuc'!J19+'M5-VThuy'!J19+'M5-PH'!J19+'M5-CTA'!J19+'M5-VThanh'!J19+'M5-CT'!J19+'M5-NB'!J19+'M5-TXLM'!J19+'M5-HLM'!J19</f>
        <v>0</v>
      </c>
      <c r="K19" s="246">
        <f>'M5-Cuc'!K19+'M5-VThuy'!K19+'M5-PH'!K19+'M5-CTA'!K19+'M5-VThanh'!K19+'M5-CT'!K19+'M5-NB'!K19+'M5-TXLM'!K19+'M5-HLM'!K19</f>
        <v>2069497</v>
      </c>
      <c r="L19" s="246">
        <f>'M5-Cuc'!L19+'M5-VThuy'!L19+'M5-PH'!L19+'M5-CTA'!L19+'M5-VThanh'!L19+'M5-CT'!L19+'M5-NB'!L19+'M5-TXLM'!L19+'M5-HLM'!L19</f>
        <v>2952284</v>
      </c>
      <c r="M19" s="267">
        <f>'M3'!C19+'M4'!C19</f>
        <v>5021781</v>
      </c>
      <c r="N19" s="266">
        <f t="shared" si="2"/>
        <v>0</v>
      </c>
      <c r="O19" s="266"/>
      <c r="P19" s="266"/>
      <c r="Q19" s="100"/>
      <c r="R19" s="100"/>
    </row>
    <row r="20" spans="1:18" s="158" customFormat="1" ht="15.75" customHeight="1">
      <c r="A20" s="111" t="s">
        <v>105</v>
      </c>
      <c r="B20" s="112" t="s">
        <v>181</v>
      </c>
      <c r="C20" s="244">
        <f t="shared" si="5"/>
        <v>0</v>
      </c>
      <c r="D20" s="245">
        <f t="shared" si="1"/>
        <v>0</v>
      </c>
      <c r="E20" s="246">
        <f>'M5-Cuc'!E20+'M5-VThuy'!E20+'M5-PH'!E20+'M5-CTA'!E20+'M5-VThanh'!E20+'M5-CT'!E20+'M5-NB'!E20+'M5-TXLM'!E20+'M5-HLM'!E20</f>
        <v>0</v>
      </c>
      <c r="F20" s="246">
        <f>'M5-Cuc'!F20+'M5-VThuy'!F20+'M5-PH'!F20+'M5-CTA'!F20+'M5-VThanh'!F20+'M5-CT'!F20+'M5-NB'!F20+'M5-TXLM'!F20+'M5-HLM'!F20</f>
        <v>0</v>
      </c>
      <c r="G20" s="246">
        <f>'M5-Cuc'!G20+'M5-VThuy'!G20+'M5-PH'!G20+'M5-CTA'!G20+'M5-VThanh'!G20+'M5-CT'!G20+'M5-NB'!G20+'M5-TXLM'!G20+'M5-HLM'!G20</f>
        <v>0</v>
      </c>
      <c r="H20" s="246">
        <f>'M5-Cuc'!H20+'M5-VThuy'!H20+'M5-PH'!H20+'M5-CTA'!H20+'M5-VThanh'!H20+'M5-CT'!H20+'M5-NB'!H20+'M5-TXLM'!H20+'M5-HLM'!H20</f>
        <v>0</v>
      </c>
      <c r="I20" s="246">
        <f>'M5-Cuc'!I20+'M5-VThuy'!I20+'M5-PH'!I20+'M5-CTA'!I20+'M5-VThanh'!I20+'M5-CT'!I20+'M5-NB'!I20+'M5-TXLM'!I20+'M5-HLM'!I20</f>
        <v>0</v>
      </c>
      <c r="J20" s="246">
        <f>'M5-Cuc'!J20+'M5-VThuy'!J20+'M5-PH'!J20+'M5-CTA'!J20+'M5-VThanh'!J20+'M5-CT'!J20+'M5-NB'!J20+'M5-TXLM'!J20+'M5-HLM'!J20</f>
        <v>0</v>
      </c>
      <c r="K20" s="246">
        <f>'M5-Cuc'!K20+'M5-VThuy'!K20+'M5-PH'!K20+'M5-CTA'!K20+'M5-VThanh'!K20+'M5-CT'!K20+'M5-NB'!K20+'M5-TXLM'!K20+'M5-HLM'!K20</f>
        <v>0</v>
      </c>
      <c r="L20" s="246">
        <f>'M5-Cuc'!L20+'M5-VThuy'!L20+'M5-PH'!L20+'M5-CTA'!L20+'M5-VThanh'!L20+'M5-CT'!L20+'M5-NB'!L20+'M5-TXLM'!L20+'M5-HLM'!L20</f>
        <v>0</v>
      </c>
      <c r="M20" s="267">
        <f>'M3'!C20</f>
        <v>0</v>
      </c>
      <c r="N20" s="266">
        <f t="shared" si="2"/>
        <v>0</v>
      </c>
      <c r="O20" s="266"/>
      <c r="P20" s="266"/>
      <c r="Q20" s="100"/>
      <c r="R20" s="100"/>
    </row>
    <row r="21" spans="1:18" s="158" customFormat="1" ht="15.75" customHeight="1">
      <c r="A21" s="111" t="s">
        <v>107</v>
      </c>
      <c r="B21" s="112" t="s">
        <v>106</v>
      </c>
      <c r="C21" s="244">
        <f t="shared" si="5"/>
        <v>445621432</v>
      </c>
      <c r="D21" s="245">
        <f t="shared" si="1"/>
        <v>7384811</v>
      </c>
      <c r="E21" s="246">
        <f>'M5-Cuc'!E21+'M5-VThuy'!E21+'M5-PH'!E21+'M5-CTA'!E21+'M5-VThanh'!E21+'M5-CT'!E21+'M5-NB'!E21+'M5-TXLM'!E21+'M5-HLM'!E21</f>
        <v>6187156</v>
      </c>
      <c r="F21" s="246">
        <f>'M5-Cuc'!F21+'M5-VThuy'!F21+'M5-PH'!F21+'M5-CTA'!F21+'M5-VThanh'!F21+'M5-CT'!F21+'M5-NB'!F21+'M5-TXLM'!F21+'M5-HLM'!F21</f>
        <v>0</v>
      </c>
      <c r="G21" s="246">
        <f>'M5-Cuc'!G21+'M5-VThuy'!G21+'M5-PH'!G21+'M5-CTA'!G21+'M5-VThanh'!G21+'M5-CT'!G21+'M5-NB'!G21+'M5-TXLM'!G21+'M5-HLM'!G21</f>
        <v>559332</v>
      </c>
      <c r="H21" s="246">
        <f>'M5-Cuc'!H21+'M5-VThuy'!H21+'M5-PH'!H21+'M5-CTA'!H21+'M5-VThanh'!H21+'M5-CT'!H21+'M5-NB'!H21+'M5-TXLM'!H21+'M5-HLM'!H21</f>
        <v>621506</v>
      </c>
      <c r="I21" s="246">
        <f>'M5-Cuc'!I21+'M5-VThuy'!I21+'M5-PH'!I21+'M5-CTA'!I21+'M5-VThanh'!I21+'M5-CT'!I21+'M5-NB'!I21+'M5-TXLM'!I21+'M5-HLM'!I21</f>
        <v>11550</v>
      </c>
      <c r="J21" s="246">
        <f>'M5-Cuc'!J21+'M5-VThuy'!J21+'M5-PH'!J21+'M5-CTA'!J21+'M5-VThanh'!J21+'M5-CT'!J21+'M5-NB'!J21+'M5-TXLM'!J21+'M5-HLM'!J21</f>
        <v>5267</v>
      </c>
      <c r="K21" s="246">
        <f>'M5-Cuc'!K21+'M5-VThuy'!K21+'M5-PH'!K21+'M5-CTA'!K21+'M5-VThanh'!K21+'M5-CT'!K21+'M5-NB'!K21+'M5-TXLM'!K21+'M5-HLM'!K21</f>
        <v>298433932</v>
      </c>
      <c r="L21" s="246">
        <f>'M5-Cuc'!L21+'M5-VThuy'!L21+'M5-PH'!L21+'M5-CTA'!L21+'M5-VThanh'!L21+'M5-CT'!L21+'M5-NB'!L21+'M5-TXLM'!L21+'M5-HLM'!L21</f>
        <v>139802689</v>
      </c>
      <c r="M21" s="267">
        <f>'M3'!C21+'M4'!C20</f>
        <v>445621432</v>
      </c>
      <c r="N21" s="266">
        <f t="shared" si="2"/>
        <v>0</v>
      </c>
      <c r="O21" s="266"/>
      <c r="P21" s="266"/>
      <c r="Q21" s="100"/>
      <c r="R21" s="100"/>
    </row>
    <row r="22" spans="1:18" s="158" customFormat="1" ht="15.75" customHeight="1">
      <c r="A22" s="111" t="s">
        <v>109</v>
      </c>
      <c r="B22" s="112" t="s">
        <v>108</v>
      </c>
      <c r="C22" s="244">
        <f t="shared" si="5"/>
        <v>12264804</v>
      </c>
      <c r="D22" s="245">
        <f t="shared" si="1"/>
        <v>57549</v>
      </c>
      <c r="E22" s="246">
        <f>'M5-Cuc'!E22+'M5-VThuy'!E22+'M5-PH'!E22+'M5-CTA'!E22+'M5-VThanh'!E22+'M5-CT'!E22+'M5-NB'!E22+'M5-TXLM'!E22+'M5-HLM'!E22</f>
        <v>54549</v>
      </c>
      <c r="F22" s="246">
        <f>'M5-Cuc'!F22+'M5-VThuy'!F22+'M5-PH'!F22+'M5-CTA'!F22+'M5-VThanh'!F22+'M5-CT'!F22+'M5-NB'!F22+'M5-TXLM'!F22+'M5-HLM'!F22</f>
        <v>0</v>
      </c>
      <c r="G22" s="246">
        <f>'M5-Cuc'!G22+'M5-VThuy'!G22+'M5-PH'!G22+'M5-CTA'!G22+'M5-VThanh'!G22+'M5-CT'!G22+'M5-NB'!G22+'M5-TXLM'!G22+'M5-HLM'!G22</f>
        <v>3000</v>
      </c>
      <c r="H22" s="246">
        <f>'M5-Cuc'!H22+'M5-VThuy'!H22+'M5-PH'!H22+'M5-CTA'!H22+'M5-VThanh'!H22+'M5-CT'!H22+'M5-NB'!H22+'M5-TXLM'!H22+'M5-HLM'!H22</f>
        <v>0</v>
      </c>
      <c r="I22" s="246">
        <f>'M5-Cuc'!I22+'M5-VThuy'!I22+'M5-PH'!I22+'M5-CTA'!I22+'M5-VThanh'!I22+'M5-CT'!I22+'M5-NB'!I22+'M5-TXLM'!I22+'M5-HLM'!I22</f>
        <v>0</v>
      </c>
      <c r="J22" s="246">
        <f>'M5-Cuc'!J22+'M5-VThuy'!J22+'M5-PH'!J22+'M5-CTA'!J22+'M5-VThanh'!J22+'M5-CT'!J22+'M5-NB'!J22+'M5-TXLM'!J22+'M5-HLM'!J22</f>
        <v>0</v>
      </c>
      <c r="K22" s="246">
        <f>'M5-Cuc'!K22+'M5-VThuy'!K22+'M5-PH'!K22+'M5-CTA'!K22+'M5-VThanh'!K22+'M5-CT'!K22+'M5-NB'!K22+'M5-TXLM'!K22+'M5-HLM'!K22</f>
        <v>7738018</v>
      </c>
      <c r="L22" s="246">
        <f>'M5-Cuc'!L22+'M5-VThuy'!L22+'M5-PH'!L22+'M5-CTA'!L22+'M5-VThanh'!L22+'M5-CT'!L22+'M5-NB'!L22+'M5-TXLM'!L22+'M5-HLM'!L22</f>
        <v>4469237</v>
      </c>
      <c r="M22" s="267">
        <f>'M3'!C22+'M4'!C21</f>
        <v>12264804</v>
      </c>
      <c r="N22" s="266">
        <f t="shared" si="2"/>
        <v>0</v>
      </c>
      <c r="O22" s="266"/>
      <c r="P22" s="266"/>
      <c r="Q22" s="100"/>
      <c r="R22" s="100"/>
    </row>
    <row r="23" spans="1:18" s="158" customFormat="1" ht="15.75" customHeight="1">
      <c r="A23" s="111" t="s">
        <v>111</v>
      </c>
      <c r="B23" s="112" t="s">
        <v>110</v>
      </c>
      <c r="C23" s="244">
        <f t="shared" si="5"/>
        <v>92692</v>
      </c>
      <c r="D23" s="245">
        <f t="shared" si="1"/>
        <v>0</v>
      </c>
      <c r="E23" s="246">
        <f>'M5-Cuc'!E23+'M5-VThuy'!E23+'M5-PH'!E23+'M5-CTA'!E23+'M5-VThanh'!E23+'M5-CT'!E23+'M5-NB'!E23+'M5-TXLM'!E23+'M5-HLM'!E23</f>
        <v>0</v>
      </c>
      <c r="F23" s="246">
        <f>'M5-Cuc'!F23+'M5-VThuy'!F23+'M5-PH'!F23+'M5-CTA'!F23+'M5-VThanh'!F23+'M5-CT'!F23+'M5-NB'!F23+'M5-TXLM'!F23+'M5-HLM'!F23</f>
        <v>0</v>
      </c>
      <c r="G23" s="246">
        <f>'M5-Cuc'!G23+'M5-VThuy'!G23+'M5-PH'!G23+'M5-CTA'!G23+'M5-VThanh'!G23+'M5-CT'!G23+'M5-NB'!G23+'M5-TXLM'!G23+'M5-HLM'!G23</f>
        <v>0</v>
      </c>
      <c r="H23" s="246">
        <f>'M5-Cuc'!H23+'M5-VThuy'!H23+'M5-PH'!H23+'M5-CTA'!H23+'M5-VThanh'!H23+'M5-CT'!H23+'M5-NB'!H23+'M5-TXLM'!H23+'M5-HLM'!H23</f>
        <v>0</v>
      </c>
      <c r="I23" s="246">
        <f>'M5-Cuc'!I23+'M5-VThuy'!I23+'M5-PH'!I23+'M5-CTA'!I23+'M5-VThanh'!I23+'M5-CT'!I23+'M5-NB'!I23+'M5-TXLM'!I23+'M5-HLM'!I23</f>
        <v>0</v>
      </c>
      <c r="J23" s="246">
        <f>'M5-Cuc'!J23+'M5-VThuy'!J23+'M5-PH'!J23+'M5-CTA'!J23+'M5-VThanh'!J23+'M5-CT'!J23+'M5-NB'!J23+'M5-TXLM'!J23+'M5-HLM'!J23</f>
        <v>0</v>
      </c>
      <c r="K23" s="246">
        <f>'M5-Cuc'!K23+'M5-VThuy'!K23+'M5-PH'!K23+'M5-CTA'!K23+'M5-VThanh'!K23+'M5-CT'!K23+'M5-NB'!K23+'M5-TXLM'!K23+'M5-HLM'!K23</f>
        <v>0</v>
      </c>
      <c r="L23" s="246">
        <f>'M5-Cuc'!L23+'M5-VThuy'!L23+'M5-PH'!L23+'M5-CTA'!L23+'M5-VThanh'!L23+'M5-CT'!L23+'M5-NB'!L23+'M5-TXLM'!L23+'M5-HLM'!L23</f>
        <v>92692</v>
      </c>
      <c r="M23" s="267">
        <f>'M3'!C23+'M4'!C22</f>
        <v>92692</v>
      </c>
      <c r="N23" s="266">
        <f t="shared" si="2"/>
        <v>0</v>
      </c>
      <c r="O23" s="266"/>
      <c r="P23" s="266"/>
      <c r="Q23" s="100"/>
      <c r="R23" s="100"/>
    </row>
    <row r="24" spans="1:18" s="158" customFormat="1" ht="25.5">
      <c r="A24" s="111" t="s">
        <v>113</v>
      </c>
      <c r="B24" s="116" t="s">
        <v>112</v>
      </c>
      <c r="C24" s="244">
        <f t="shared" si="5"/>
        <v>652000</v>
      </c>
      <c r="D24" s="245">
        <f t="shared" si="1"/>
        <v>8000</v>
      </c>
      <c r="E24" s="246">
        <f>'M5-Cuc'!E24+'M5-VThuy'!E24+'M5-PH'!E24+'M5-CTA'!E24+'M5-VThanh'!E24+'M5-CT'!E24+'M5-NB'!E24+'M5-TXLM'!E24+'M5-HLM'!E24</f>
        <v>8000</v>
      </c>
      <c r="F24" s="246">
        <f>'M5-Cuc'!F24+'M5-VThuy'!F24+'M5-PH'!F24+'M5-CTA'!F24+'M5-VThanh'!F24+'M5-CT'!F24+'M5-NB'!F24+'M5-TXLM'!F24+'M5-HLM'!F24</f>
        <v>0</v>
      </c>
      <c r="G24" s="246">
        <f>'M5-Cuc'!G24+'M5-VThuy'!G24+'M5-PH'!G24+'M5-CTA'!G24+'M5-VThanh'!G24+'M5-CT'!G24+'M5-NB'!G24+'M5-TXLM'!G24+'M5-HLM'!G24</f>
        <v>0</v>
      </c>
      <c r="H24" s="246">
        <f>'M5-Cuc'!H24+'M5-VThuy'!H24+'M5-PH'!H24+'M5-CTA'!H24+'M5-VThanh'!H24+'M5-CT'!H24+'M5-NB'!H24+'M5-TXLM'!H24+'M5-HLM'!H24</f>
        <v>0</v>
      </c>
      <c r="I24" s="246">
        <f>'M5-Cuc'!I24+'M5-VThuy'!I24+'M5-PH'!I24+'M5-CTA'!I24+'M5-VThanh'!I24+'M5-CT'!I24+'M5-NB'!I24+'M5-TXLM'!I24+'M5-HLM'!I24</f>
        <v>0</v>
      </c>
      <c r="J24" s="246">
        <f>'M5-Cuc'!J24+'M5-VThuy'!J24+'M5-PH'!J24+'M5-CTA'!J24+'M5-VThanh'!J24+'M5-CT'!J24+'M5-NB'!J24+'M5-TXLM'!J24+'M5-HLM'!J24</f>
        <v>0</v>
      </c>
      <c r="K24" s="246">
        <f>'M5-Cuc'!K24+'M5-VThuy'!K24+'M5-PH'!K24+'M5-CTA'!K24+'M5-VThanh'!K24+'M5-CT'!K24+'M5-NB'!K24+'M5-TXLM'!K24+'M5-HLM'!K24</f>
        <v>0</v>
      </c>
      <c r="L24" s="246">
        <f>'M5-Cuc'!L24+'M5-VThuy'!L24+'M5-PH'!L24+'M5-CTA'!L24+'M5-VThanh'!L24+'M5-CT'!L24+'M5-NB'!L24+'M5-TXLM'!L24+'M5-HLM'!L24</f>
        <v>644000</v>
      </c>
      <c r="M24" s="267">
        <f>'M3'!C24+'M4'!C23</f>
        <v>652000</v>
      </c>
      <c r="N24" s="266">
        <f t="shared" si="2"/>
        <v>0</v>
      </c>
      <c r="O24" s="266"/>
      <c r="P24" s="266"/>
      <c r="Q24" s="100"/>
      <c r="R24" s="100"/>
    </row>
    <row r="25" spans="1:18" s="158" customFormat="1" ht="15.75" customHeight="1">
      <c r="A25" s="111" t="s">
        <v>158</v>
      </c>
      <c r="B25" s="112" t="s">
        <v>114</v>
      </c>
      <c r="C25" s="244">
        <f t="shared" si="5"/>
        <v>16630453</v>
      </c>
      <c r="D25" s="245">
        <f t="shared" si="1"/>
        <v>49316</v>
      </c>
      <c r="E25" s="246">
        <f>'M5-Cuc'!E25+'M5-VThuy'!E25+'M5-PH'!E25+'M5-CTA'!E25+'M5-VThanh'!E25+'M5-CT'!E25+'M5-NB'!E25+'M5-TXLM'!E25+'M5-HLM'!E25</f>
        <v>49316</v>
      </c>
      <c r="F25" s="246">
        <f>'M5-Cuc'!F25+'M5-VThuy'!F25+'M5-PH'!F25+'M5-CTA'!F25+'M5-VThanh'!F25+'M5-CT'!F25+'M5-NB'!F25+'M5-TXLM'!F25+'M5-HLM'!F25</f>
        <v>0</v>
      </c>
      <c r="G25" s="246">
        <f>'M5-Cuc'!G25+'M5-VThuy'!G25+'M5-PH'!G25+'M5-CTA'!G25+'M5-VThanh'!G25+'M5-CT'!G25+'M5-NB'!G25+'M5-TXLM'!G25+'M5-HLM'!G25</f>
        <v>0</v>
      </c>
      <c r="H25" s="246">
        <f>'M5-Cuc'!H25+'M5-VThuy'!H25+'M5-PH'!H25+'M5-CTA'!H25+'M5-VThanh'!H25+'M5-CT'!H25+'M5-NB'!H25+'M5-TXLM'!H25+'M5-HLM'!H25</f>
        <v>0</v>
      </c>
      <c r="I25" s="246">
        <f>'M5-Cuc'!I25+'M5-VThuy'!I25+'M5-PH'!I25+'M5-CTA'!I25+'M5-VThanh'!I25+'M5-CT'!I25+'M5-NB'!I25+'M5-TXLM'!I25+'M5-HLM'!I25</f>
        <v>0</v>
      </c>
      <c r="J25" s="246">
        <f>'M5-Cuc'!J25+'M5-VThuy'!J25+'M5-PH'!J25+'M5-CTA'!J25+'M5-VThanh'!J25+'M5-CT'!J25+'M5-NB'!J25+'M5-TXLM'!J25+'M5-HLM'!J25</f>
        <v>0</v>
      </c>
      <c r="K25" s="246">
        <f>'M5-Cuc'!K25+'M5-VThuy'!K25+'M5-PH'!K25+'M5-CTA'!K25+'M5-VThanh'!K25+'M5-CT'!K25+'M5-NB'!K25+'M5-TXLM'!K25+'M5-HLM'!K25</f>
        <v>2516182</v>
      </c>
      <c r="L25" s="246">
        <f>'M5-Cuc'!L25+'M5-VThuy'!L25+'M5-PH'!L25+'M5-CTA'!L25+'M5-VThanh'!L25+'M5-CT'!L25+'M5-NB'!L25+'M5-TXLM'!L25+'M5-HLM'!L25</f>
        <v>14064955</v>
      </c>
      <c r="M25" s="267">
        <f>'M3'!C25+'M4'!C24</f>
        <v>16630453</v>
      </c>
      <c r="N25" s="266">
        <f t="shared" si="2"/>
        <v>0</v>
      </c>
      <c r="O25" s="266"/>
      <c r="P25" s="266"/>
      <c r="Q25" s="100"/>
      <c r="R25" s="100"/>
    </row>
    <row r="26" spans="1:18" s="158" customFormat="1" ht="15.75" customHeight="1">
      <c r="A26" s="113" t="s">
        <v>40</v>
      </c>
      <c r="B26" s="114" t="s">
        <v>115</v>
      </c>
      <c r="C26" s="244">
        <f t="shared" si="5"/>
        <v>12567953</v>
      </c>
      <c r="D26" s="245">
        <f t="shared" si="1"/>
        <v>4430511</v>
      </c>
      <c r="E26" s="246">
        <f>'M5-Cuc'!E26+'M5-VThuy'!E26+'M5-PH'!E26+'M5-CTA'!E26+'M5-VThanh'!E26+'M5-CT'!E26+'M5-NB'!E26+'M5-TXLM'!E26+'M5-HLM'!E26</f>
        <v>1917521</v>
      </c>
      <c r="F26" s="246">
        <f>'M5-Cuc'!F26+'M5-VThuy'!F26+'M5-PH'!F26+'M5-CTA'!F26+'M5-VThanh'!F26+'M5-CT'!F26+'M5-NB'!F26+'M5-TXLM'!F26+'M5-HLM'!F26</f>
        <v>0</v>
      </c>
      <c r="G26" s="246">
        <f>'M5-Cuc'!G26+'M5-VThuy'!G26+'M5-PH'!G26+'M5-CTA'!G26+'M5-VThanh'!G26+'M5-CT'!G26+'M5-NB'!G26+'M5-TXLM'!G26+'M5-HLM'!G26</f>
        <v>619234</v>
      </c>
      <c r="H26" s="246">
        <f>'M5-Cuc'!H26+'M5-VThuy'!H26+'M5-PH'!H26+'M5-CTA'!H26+'M5-VThanh'!H26+'M5-CT'!H26+'M5-NB'!H26+'M5-TXLM'!H26+'M5-HLM'!H26</f>
        <v>1846419</v>
      </c>
      <c r="I26" s="246">
        <f>'M5-Cuc'!I26+'M5-VThuy'!I26+'M5-PH'!I26+'M5-CTA'!I26+'M5-VThanh'!I26+'M5-CT'!I26+'M5-NB'!I26+'M5-TXLM'!I26+'M5-HLM'!I26</f>
        <v>47337</v>
      </c>
      <c r="J26" s="246">
        <f>'M5-Cuc'!J26+'M5-VThuy'!J26+'M5-PH'!J26+'M5-CTA'!J26+'M5-VThanh'!J26+'M5-CT'!J26+'M5-NB'!J26+'M5-TXLM'!J26+'M5-HLM'!J26</f>
        <v>0</v>
      </c>
      <c r="K26" s="246">
        <f>'M5-Cuc'!K26+'M5-VThuy'!K26+'M5-PH'!K26+'M5-CTA'!K26+'M5-VThanh'!K26+'M5-CT'!K26+'M5-NB'!K26+'M5-TXLM'!K26+'M5-HLM'!K26</f>
        <v>1753072</v>
      </c>
      <c r="L26" s="246">
        <f>'M5-Cuc'!L26+'M5-VThuy'!L26+'M5-PH'!L26+'M5-CTA'!L26+'M5-VThanh'!L26+'M5-CT'!L26+'M5-NB'!L26+'M5-TXLM'!L26+'M5-HLM'!L26</f>
        <v>6384370</v>
      </c>
      <c r="M26" s="267">
        <f>'M3'!C26+'M4'!C25</f>
        <v>12567953</v>
      </c>
      <c r="N26" s="266">
        <f t="shared" si="2"/>
        <v>0</v>
      </c>
      <c r="O26" s="266"/>
      <c r="P26" s="266"/>
      <c r="Q26" s="100"/>
      <c r="R26" s="100"/>
    </row>
    <row r="27" spans="1:18" s="158" customFormat="1" ht="31.5" customHeight="1">
      <c r="A27" s="117" t="s">
        <v>64</v>
      </c>
      <c r="B27" s="161" t="s">
        <v>200</v>
      </c>
      <c r="C27" s="229">
        <f>(C18+C19+C20)/C17*100</f>
        <v>4.936849906513406</v>
      </c>
      <c r="D27" s="229">
        <f aca="true" t="shared" si="6" ref="D27:L27">(D18+D19+D20)/D17*100</f>
        <v>27.28361140312042</v>
      </c>
      <c r="E27" s="229">
        <f t="shared" si="6"/>
        <v>23.522529150943853</v>
      </c>
      <c r="F27" s="229" t="e">
        <f t="shared" si="6"/>
        <v>#DIV/0!</v>
      </c>
      <c r="G27" s="229">
        <f t="shared" si="6"/>
        <v>31.190316533452112</v>
      </c>
      <c r="H27" s="229">
        <f t="shared" si="6"/>
        <v>30.309985815443785</v>
      </c>
      <c r="I27" s="229">
        <f t="shared" si="6"/>
        <v>20.618556701030926</v>
      </c>
      <c r="J27" s="229">
        <f t="shared" si="6"/>
        <v>98.51031634918614</v>
      </c>
      <c r="K27" s="229">
        <f t="shared" si="6"/>
        <v>3.372619315159304</v>
      </c>
      <c r="L27" s="229">
        <f t="shared" si="6"/>
        <v>6.51904615933163</v>
      </c>
      <c r="M27" s="265">
        <f>SUM(M21:M26)</f>
        <v>487829334</v>
      </c>
      <c r="N27" s="266"/>
      <c r="O27" s="266"/>
      <c r="P27" s="266"/>
      <c r="Q27" s="100"/>
      <c r="R27" s="100"/>
    </row>
    <row r="28" spans="1:18" s="143" customFormat="1" ht="21.75" customHeight="1">
      <c r="A28" s="163"/>
      <c r="B28" s="756" t="s">
        <v>241</v>
      </c>
      <c r="C28" s="756"/>
      <c r="D28" s="162"/>
      <c r="E28" s="162"/>
      <c r="F28" s="162"/>
      <c r="G28" s="757" t="s">
        <v>242</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c r="C30" s="746"/>
      <c r="D30" s="164"/>
      <c r="E30" s="164"/>
      <c r="F30" s="162"/>
      <c r="G30" s="747"/>
      <c r="H30" s="747"/>
      <c r="I30" s="747"/>
      <c r="J30" s="747"/>
      <c r="K30" s="747"/>
      <c r="L30" s="747"/>
      <c r="M30" s="165"/>
      <c r="N30" s="165"/>
      <c r="O30" s="165"/>
      <c r="P30" s="165"/>
      <c r="Q30" s="163"/>
      <c r="R30" s="163"/>
    </row>
    <row r="31" spans="1:18" s="143" customFormat="1" ht="16.5">
      <c r="A31" s="163"/>
      <c r="B31" s="106"/>
      <c r="C31" s="314"/>
      <c r="D31" s="162"/>
      <c r="E31" s="162"/>
      <c r="F31" s="162"/>
      <c r="G31" s="313"/>
      <c r="H31" s="313"/>
      <c r="I31" s="313"/>
      <c r="J31" s="313"/>
      <c r="K31" s="313"/>
      <c r="L31" s="31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2:18" s="103" customFormat="1" ht="16.5">
      <c r="B34" s="712" t="s">
        <v>233</v>
      </c>
      <c r="C34" s="712"/>
      <c r="D34" s="340"/>
      <c r="E34" s="340"/>
      <c r="F34" s="340"/>
      <c r="G34" s="712" t="s">
        <v>236</v>
      </c>
      <c r="H34" s="712"/>
      <c r="I34" s="712"/>
      <c r="J34" s="712"/>
      <c r="K34" s="712"/>
      <c r="L34" s="712"/>
      <c r="M34" s="124"/>
      <c r="N34" s="124"/>
      <c r="O34" s="124"/>
      <c r="P34" s="124"/>
      <c r="Q34" s="124"/>
      <c r="R34" s="124"/>
    </row>
  </sheetData>
  <sheetProtection/>
  <mergeCells count="27">
    <mergeCell ref="B30:C30"/>
    <mergeCell ref="G30:L30"/>
    <mergeCell ref="L7:L9"/>
    <mergeCell ref="D8:D9"/>
    <mergeCell ref="E8:J8"/>
    <mergeCell ref="A10:B10"/>
    <mergeCell ref="B28:C28"/>
    <mergeCell ref="G28:L29"/>
    <mergeCell ref="B29:C29"/>
    <mergeCell ref="K3:L3"/>
    <mergeCell ref="K4:L4"/>
    <mergeCell ref="K5:L5"/>
    <mergeCell ref="A6:B9"/>
    <mergeCell ref="C6:C9"/>
    <mergeCell ref="D6:L6"/>
    <mergeCell ref="D7:J7"/>
    <mergeCell ref="K7:K9"/>
    <mergeCell ref="B34:C34"/>
    <mergeCell ref="G34:L34"/>
    <mergeCell ref="A1:B1"/>
    <mergeCell ref="D1:J1"/>
    <mergeCell ref="K1:L1"/>
    <mergeCell ref="A2:C2"/>
    <mergeCell ref="D2:J2"/>
    <mergeCell ref="K2:L2"/>
    <mergeCell ref="A3:B3"/>
    <mergeCell ref="D3:J3"/>
  </mergeCells>
  <printOptions/>
  <pageMargins left="0.49" right="0.26" top="0.46" bottom="0.35" header="0.45" footer="0.3"/>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AD24"/>
  <sheetViews>
    <sheetView zoomScalePageLayoutView="0" workbookViewId="0" topLeftCell="A1">
      <selection activeCell="H12" sqref="H12"/>
    </sheetView>
  </sheetViews>
  <sheetFormatPr defaultColWidth="9.00390625" defaultRowHeight="15.75"/>
  <cols>
    <col min="1" max="1" width="3.50390625" style="384" customWidth="1"/>
    <col min="2" max="2" width="21.50390625" style="384" customWidth="1"/>
    <col min="3" max="3" width="12.25390625" style="384" customWidth="1"/>
    <col min="4" max="4" width="10.375" style="384" customWidth="1"/>
    <col min="5" max="5" width="11.875" style="384" customWidth="1"/>
    <col min="6" max="6" width="9.125" style="384" customWidth="1"/>
    <col min="7" max="7" width="9.875" style="384" customWidth="1"/>
    <col min="8" max="9" width="11.75390625" style="384" customWidth="1"/>
    <col min="10" max="10" width="10.75390625" style="384" customWidth="1"/>
    <col min="11" max="11" width="9.50390625" style="384" customWidth="1"/>
    <col min="12" max="12" width="7.875" style="384" customWidth="1"/>
    <col min="13" max="13" width="11.25390625" style="384" customWidth="1"/>
    <col min="14" max="14" width="9.625" style="384" customWidth="1"/>
    <col min="15" max="15" width="6.50390625" style="384" customWidth="1"/>
    <col min="16" max="16" width="8.25390625" style="384" customWidth="1"/>
    <col min="17" max="17" width="10.125" style="384" customWidth="1"/>
    <col min="18" max="18" width="10.25390625" style="384" customWidth="1"/>
    <col min="19" max="19" width="11.375" style="384" customWidth="1"/>
    <col min="20" max="20" width="6.25390625" style="384" customWidth="1"/>
    <col min="21" max="21" width="11.75390625" style="384" customWidth="1"/>
    <col min="22" max="16384" width="9.00390625" style="384" customWidth="1"/>
  </cols>
  <sheetData>
    <row r="1" spans="1:21" ht="26.25" customHeight="1">
      <c r="A1" s="393" t="s">
        <v>274</v>
      </c>
      <c r="B1" s="393"/>
      <c r="C1" s="393"/>
      <c r="E1" s="759" t="s">
        <v>275</v>
      </c>
      <c r="F1" s="759"/>
      <c r="G1" s="759"/>
      <c r="H1" s="759"/>
      <c r="I1" s="759"/>
      <c r="J1" s="759"/>
      <c r="K1" s="759"/>
      <c r="L1" s="759"/>
      <c r="M1" s="759"/>
      <c r="N1" s="759"/>
      <c r="O1" s="759"/>
      <c r="P1" s="759"/>
      <c r="Q1" s="760" t="s">
        <v>276</v>
      </c>
      <c r="R1" s="761"/>
      <c r="S1" s="761"/>
      <c r="T1" s="761"/>
      <c r="U1" s="394"/>
    </row>
    <row r="2" spans="1:21" ht="17.25" customHeight="1">
      <c r="A2" s="762" t="s">
        <v>213</v>
      </c>
      <c r="B2" s="762"/>
      <c r="C2" s="762"/>
      <c r="D2" s="762"/>
      <c r="E2" s="763" t="s">
        <v>256</v>
      </c>
      <c r="F2" s="763"/>
      <c r="G2" s="763"/>
      <c r="H2" s="763"/>
      <c r="I2" s="763"/>
      <c r="J2" s="763"/>
      <c r="K2" s="763"/>
      <c r="L2" s="763"/>
      <c r="M2" s="763"/>
      <c r="N2" s="763"/>
      <c r="O2" s="763"/>
      <c r="P2" s="763"/>
      <c r="Q2" s="764" t="s">
        <v>290</v>
      </c>
      <c r="R2" s="765"/>
      <c r="S2" s="765"/>
      <c r="T2" s="765"/>
      <c r="U2" s="395"/>
    </row>
    <row r="3" spans="1:21" ht="15" customHeight="1">
      <c r="A3" s="762" t="s">
        <v>214</v>
      </c>
      <c r="B3" s="762"/>
      <c r="C3" s="762"/>
      <c r="D3" s="762"/>
      <c r="E3" s="766" t="s">
        <v>283</v>
      </c>
      <c r="F3" s="766"/>
      <c r="G3" s="766"/>
      <c r="H3" s="766"/>
      <c r="I3" s="766"/>
      <c r="J3" s="766"/>
      <c r="K3" s="766"/>
      <c r="L3" s="766"/>
      <c r="M3" s="766"/>
      <c r="N3" s="766"/>
      <c r="O3" s="766"/>
      <c r="P3" s="766"/>
      <c r="Q3" s="760" t="s">
        <v>277</v>
      </c>
      <c r="R3" s="761"/>
      <c r="S3" s="761"/>
      <c r="T3" s="761"/>
      <c r="U3" s="382"/>
    </row>
    <row r="4" spans="1:21" ht="14.25" customHeight="1">
      <c r="A4" s="393" t="s">
        <v>258</v>
      </c>
      <c r="B4" s="393"/>
      <c r="C4" s="393"/>
      <c r="D4" s="393"/>
      <c r="E4" s="766"/>
      <c r="F4" s="766"/>
      <c r="G4" s="766"/>
      <c r="H4" s="766"/>
      <c r="I4" s="766"/>
      <c r="J4" s="766"/>
      <c r="K4" s="766"/>
      <c r="L4" s="766"/>
      <c r="M4" s="766"/>
      <c r="N4" s="766"/>
      <c r="O4" s="766"/>
      <c r="P4" s="766"/>
      <c r="Q4" s="764" t="s">
        <v>249</v>
      </c>
      <c r="R4" s="765"/>
      <c r="S4" s="765"/>
      <c r="T4" s="765"/>
      <c r="U4" s="395"/>
    </row>
    <row r="5" spans="2:21" ht="15" customHeight="1">
      <c r="B5" s="396"/>
      <c r="C5" s="396"/>
      <c r="Q5" s="767" t="s">
        <v>174</v>
      </c>
      <c r="R5" s="767"/>
      <c r="S5" s="767"/>
      <c r="T5" s="767"/>
      <c r="U5" s="394"/>
    </row>
    <row r="6" spans="1:20" ht="22.5" customHeight="1">
      <c r="A6" s="768" t="s">
        <v>60</v>
      </c>
      <c r="B6" s="769"/>
      <c r="C6" s="774" t="s">
        <v>260</v>
      </c>
      <c r="D6" s="775"/>
      <c r="E6" s="776"/>
      <c r="F6" s="777" t="s">
        <v>98</v>
      </c>
      <c r="G6" s="780" t="s">
        <v>261</v>
      </c>
      <c r="H6" s="783" t="s">
        <v>101</v>
      </c>
      <c r="I6" s="784"/>
      <c r="J6" s="784"/>
      <c r="K6" s="784"/>
      <c r="L6" s="784"/>
      <c r="M6" s="784"/>
      <c r="N6" s="784"/>
      <c r="O6" s="784"/>
      <c r="P6" s="784"/>
      <c r="Q6" s="784"/>
      <c r="R6" s="785"/>
      <c r="S6" s="780" t="s">
        <v>262</v>
      </c>
      <c r="T6" s="786" t="s">
        <v>278</v>
      </c>
    </row>
    <row r="7" spans="1:30" s="397" customFormat="1" ht="16.5" customHeight="1">
      <c r="A7" s="770"/>
      <c r="B7" s="771"/>
      <c r="C7" s="780" t="s">
        <v>264</v>
      </c>
      <c r="D7" s="777" t="s">
        <v>9</v>
      </c>
      <c r="E7" s="789"/>
      <c r="F7" s="778"/>
      <c r="G7" s="781"/>
      <c r="H7" s="780" t="s">
        <v>32</v>
      </c>
      <c r="I7" s="777" t="s">
        <v>102</v>
      </c>
      <c r="J7" s="798"/>
      <c r="K7" s="798"/>
      <c r="L7" s="798"/>
      <c r="M7" s="798"/>
      <c r="N7" s="798"/>
      <c r="O7" s="798"/>
      <c r="P7" s="798"/>
      <c r="Q7" s="789"/>
      <c r="R7" s="789" t="s">
        <v>265</v>
      </c>
      <c r="S7" s="781"/>
      <c r="T7" s="787"/>
      <c r="U7" s="382"/>
      <c r="V7" s="382"/>
      <c r="W7" s="382"/>
      <c r="X7" s="382"/>
      <c r="Y7" s="382"/>
      <c r="Z7" s="382"/>
      <c r="AA7" s="382"/>
      <c r="AB7" s="382"/>
      <c r="AC7" s="382"/>
      <c r="AD7" s="382"/>
    </row>
    <row r="8" spans="1:20" ht="15.75" customHeight="1">
      <c r="A8" s="770"/>
      <c r="B8" s="771"/>
      <c r="C8" s="781"/>
      <c r="D8" s="779"/>
      <c r="E8" s="790"/>
      <c r="F8" s="778"/>
      <c r="G8" s="781"/>
      <c r="H8" s="781"/>
      <c r="I8" s="780" t="s">
        <v>32</v>
      </c>
      <c r="J8" s="792" t="s">
        <v>9</v>
      </c>
      <c r="K8" s="793"/>
      <c r="L8" s="793"/>
      <c r="M8" s="793"/>
      <c r="N8" s="793"/>
      <c r="O8" s="793"/>
      <c r="P8" s="793"/>
      <c r="Q8" s="794"/>
      <c r="R8" s="791"/>
      <c r="S8" s="781"/>
      <c r="T8" s="787"/>
    </row>
    <row r="9" spans="1:20" ht="15.75" customHeight="1">
      <c r="A9" s="770"/>
      <c r="B9" s="771"/>
      <c r="C9" s="781"/>
      <c r="D9" s="780" t="s">
        <v>266</v>
      </c>
      <c r="E9" s="780" t="s">
        <v>267</v>
      </c>
      <c r="F9" s="778"/>
      <c r="G9" s="781"/>
      <c r="H9" s="781"/>
      <c r="I9" s="781"/>
      <c r="J9" s="794" t="s">
        <v>268</v>
      </c>
      <c r="K9" s="795" t="s">
        <v>269</v>
      </c>
      <c r="L9" s="780" t="s">
        <v>181</v>
      </c>
      <c r="M9" s="795" t="s">
        <v>106</v>
      </c>
      <c r="N9" s="780" t="s">
        <v>270</v>
      </c>
      <c r="O9" s="780" t="s">
        <v>110</v>
      </c>
      <c r="P9" s="780" t="s">
        <v>271</v>
      </c>
      <c r="Q9" s="780" t="s">
        <v>272</v>
      </c>
      <c r="R9" s="791"/>
      <c r="S9" s="781"/>
      <c r="T9" s="787"/>
    </row>
    <row r="10" spans="1:20" ht="67.5" customHeight="1">
      <c r="A10" s="772"/>
      <c r="B10" s="773"/>
      <c r="C10" s="782"/>
      <c r="D10" s="782"/>
      <c r="E10" s="782"/>
      <c r="F10" s="779"/>
      <c r="G10" s="782"/>
      <c r="H10" s="782"/>
      <c r="I10" s="782"/>
      <c r="J10" s="794"/>
      <c r="K10" s="795"/>
      <c r="L10" s="782"/>
      <c r="M10" s="795"/>
      <c r="N10" s="782"/>
      <c r="O10" s="782" t="s">
        <v>110</v>
      </c>
      <c r="P10" s="782" t="s">
        <v>271</v>
      </c>
      <c r="Q10" s="782" t="s">
        <v>272</v>
      </c>
      <c r="R10" s="790"/>
      <c r="S10" s="782"/>
      <c r="T10" s="788"/>
    </row>
    <row r="11" spans="1:20" ht="18" customHeight="1">
      <c r="A11" s="796" t="s">
        <v>8</v>
      </c>
      <c r="B11" s="797"/>
      <c r="C11" s="398">
        <v>1</v>
      </c>
      <c r="D11" s="398">
        <v>2</v>
      </c>
      <c r="E11" s="398">
        <v>3</v>
      </c>
      <c r="F11" s="398">
        <v>4</v>
      </c>
      <c r="G11" s="398">
        <v>5</v>
      </c>
      <c r="H11" s="398">
        <v>6</v>
      </c>
      <c r="I11" s="398">
        <v>7</v>
      </c>
      <c r="J11" s="398">
        <v>8</v>
      </c>
      <c r="K11" s="398">
        <v>9</v>
      </c>
      <c r="L11" s="398">
        <v>10</v>
      </c>
      <c r="M11" s="398">
        <v>11</v>
      </c>
      <c r="N11" s="398">
        <v>12</v>
      </c>
      <c r="O11" s="398">
        <v>13</v>
      </c>
      <c r="P11" s="398">
        <v>14</v>
      </c>
      <c r="Q11" s="398">
        <v>15</v>
      </c>
      <c r="R11" s="398">
        <v>16</v>
      </c>
      <c r="S11" s="398">
        <v>17</v>
      </c>
      <c r="T11" s="398">
        <v>18</v>
      </c>
    </row>
    <row r="12" spans="1:20" ht="25.5" customHeight="1">
      <c r="A12" s="399" t="s">
        <v>0</v>
      </c>
      <c r="B12" s="400" t="s">
        <v>247</v>
      </c>
      <c r="C12" s="342">
        <f>IF((D12+E12)=(F12+H12),(D12+E12),"SAI")</f>
        <v>160912776</v>
      </c>
      <c r="D12" s="342">
        <f>SUM(D13:D13)</f>
        <v>7876267</v>
      </c>
      <c r="E12" s="342">
        <f>SUM(E13:E13)</f>
        <v>153036509</v>
      </c>
      <c r="F12" s="342">
        <f>SUM(F13:F13)</f>
        <v>0</v>
      </c>
      <c r="G12" s="342">
        <f>SUM(G13:G13)</f>
        <v>0</v>
      </c>
      <c r="H12" s="342">
        <f>I12+R12</f>
        <v>160912776</v>
      </c>
      <c r="I12" s="342">
        <f aca="true" t="shared" si="0" ref="I12:S12">SUM(I13:I13)</f>
        <v>159353639</v>
      </c>
      <c r="J12" s="342">
        <f t="shared" si="0"/>
        <v>376431</v>
      </c>
      <c r="K12" s="342">
        <f t="shared" si="0"/>
        <v>230270</v>
      </c>
      <c r="L12" s="342">
        <f t="shared" si="0"/>
        <v>0</v>
      </c>
      <c r="M12" s="342">
        <f t="shared" si="0"/>
        <v>157405133</v>
      </c>
      <c r="N12" s="342">
        <f t="shared" si="0"/>
        <v>60000</v>
      </c>
      <c r="O12" s="342">
        <f t="shared" si="0"/>
        <v>0</v>
      </c>
      <c r="P12" s="342">
        <f t="shared" si="0"/>
        <v>0</v>
      </c>
      <c r="Q12" s="342">
        <f t="shared" si="0"/>
        <v>1281805</v>
      </c>
      <c r="R12" s="342">
        <f t="shared" si="0"/>
        <v>1559137</v>
      </c>
      <c r="S12" s="412">
        <f t="shared" si="0"/>
        <v>160306075</v>
      </c>
      <c r="T12" s="344">
        <f>(J12+K12+L12)/I12*100</f>
        <v>0.38072616590826647</v>
      </c>
    </row>
    <row r="13" spans="1:20" ht="25.5" customHeight="1">
      <c r="A13" s="401" t="s">
        <v>39</v>
      </c>
      <c r="B13" s="402" t="s">
        <v>280</v>
      </c>
      <c r="C13" s="342">
        <f>IF((D13+E13)=(F13+H13),(D13+E13),"SAI")</f>
        <v>160912776</v>
      </c>
      <c r="D13" s="343">
        <f>'M3-Cuc'!C12+'M4-Cuc'!C12</f>
        <v>7876267</v>
      </c>
      <c r="E13" s="343">
        <f>'M3-Cuc'!C13+'M4-Cuc'!C13</f>
        <v>153036509</v>
      </c>
      <c r="F13" s="343">
        <f>'M3-Cuc'!C14+'M4-Cuc'!C14</f>
        <v>0</v>
      </c>
      <c r="G13" s="343">
        <f>'M3-Cuc'!C15+'M4-Cuc'!C15</f>
        <v>0</v>
      </c>
      <c r="H13" s="342">
        <f>I13+R13</f>
        <v>160912776</v>
      </c>
      <c r="I13" s="342">
        <f>SUM(J13:Q13)</f>
        <v>159353639</v>
      </c>
      <c r="J13" s="343">
        <f>'M3-Cuc'!C18+'M4-Cuc'!C18</f>
        <v>376431</v>
      </c>
      <c r="K13" s="343">
        <f>'M3-Cuc'!C19+'M4-Cuc'!C19</f>
        <v>230270</v>
      </c>
      <c r="L13" s="343">
        <f>'M3-Cuc'!C20</f>
        <v>0</v>
      </c>
      <c r="M13" s="343">
        <f>'M3-Cuc'!C21+'M4-Cuc'!C20</f>
        <v>157405133</v>
      </c>
      <c r="N13" s="343">
        <f>'M3-Cuc'!C22+'M4-Cuc'!C21</f>
        <v>60000</v>
      </c>
      <c r="O13" s="343">
        <f>'M3-Cuc'!C23+'M4-Cuc'!C22</f>
        <v>0</v>
      </c>
      <c r="P13" s="343">
        <f>'M3-Cuc'!C24+'M4-Cuc'!C23</f>
        <v>0</v>
      </c>
      <c r="Q13" s="343">
        <f>'M3-Cuc'!C25+'M4-Cuc'!C24</f>
        <v>1281805</v>
      </c>
      <c r="R13" s="343">
        <f>'M3-Cuc'!C26+'M4-Cuc'!C25</f>
        <v>1559137</v>
      </c>
      <c r="S13" s="412">
        <f>SUM(M13:R13)</f>
        <v>160306075</v>
      </c>
      <c r="T13" s="344">
        <v>0</v>
      </c>
    </row>
    <row r="14" ht="15" customHeight="1"/>
    <row r="15" spans="1:21" s="386" customFormat="1" ht="19.5">
      <c r="A15" s="800" t="s">
        <v>286</v>
      </c>
      <c r="B15" s="800"/>
      <c r="C15" s="800"/>
      <c r="D15" s="800"/>
      <c r="E15" s="800"/>
      <c r="F15" s="403"/>
      <c r="G15" s="403"/>
      <c r="H15" s="403"/>
      <c r="I15" s="403"/>
      <c r="J15" s="403"/>
      <c r="K15" s="403"/>
      <c r="L15" s="403"/>
      <c r="M15" s="801" t="s">
        <v>287</v>
      </c>
      <c r="N15" s="801"/>
      <c r="O15" s="801"/>
      <c r="P15" s="801"/>
      <c r="Q15" s="801"/>
      <c r="R15" s="801"/>
      <c r="S15" s="801"/>
      <c r="T15" s="385"/>
      <c r="U15" s="385"/>
    </row>
    <row r="16" spans="1:21" s="407" customFormat="1" ht="19.5" customHeight="1">
      <c r="A16" s="802" t="s">
        <v>6</v>
      </c>
      <c r="B16" s="802"/>
      <c r="C16" s="802"/>
      <c r="D16" s="802"/>
      <c r="E16" s="802"/>
      <c r="F16" s="404"/>
      <c r="G16" s="404"/>
      <c r="H16" s="404"/>
      <c r="I16" s="404"/>
      <c r="J16" s="404"/>
      <c r="K16" s="404"/>
      <c r="L16" s="404"/>
      <c r="M16" s="803" t="s">
        <v>279</v>
      </c>
      <c r="N16" s="803"/>
      <c r="O16" s="803"/>
      <c r="P16" s="803"/>
      <c r="Q16" s="803"/>
      <c r="R16" s="803"/>
      <c r="S16" s="803"/>
      <c r="T16" s="405"/>
      <c r="U16" s="406"/>
    </row>
    <row r="17" spans="1:20" ht="19.5">
      <c r="A17" s="408"/>
      <c r="B17" s="804"/>
      <c r="C17" s="804"/>
      <c r="D17" s="804"/>
      <c r="E17" s="409"/>
      <c r="F17" s="409"/>
      <c r="G17" s="409"/>
      <c r="H17" s="409"/>
      <c r="I17" s="409"/>
      <c r="J17" s="409"/>
      <c r="K17" s="409"/>
      <c r="L17" s="409"/>
      <c r="M17" s="409"/>
      <c r="N17" s="409"/>
      <c r="O17" s="409"/>
      <c r="P17" s="409"/>
      <c r="Q17" s="409"/>
      <c r="R17" s="409"/>
      <c r="S17" s="409"/>
      <c r="T17" s="393"/>
    </row>
    <row r="18" spans="1:19" ht="19.5">
      <c r="A18" s="408"/>
      <c r="B18" s="408"/>
      <c r="C18" s="408"/>
      <c r="D18" s="409"/>
      <c r="E18" s="409"/>
      <c r="F18" s="409"/>
      <c r="G18" s="409"/>
      <c r="H18" s="409"/>
      <c r="I18" s="409"/>
      <c r="J18" s="409"/>
      <c r="K18" s="409"/>
      <c r="L18" s="409"/>
      <c r="M18" s="409"/>
      <c r="N18" s="409"/>
      <c r="O18" s="409"/>
      <c r="P18" s="409"/>
      <c r="Q18" s="409"/>
      <c r="R18" s="409"/>
      <c r="S18" s="408"/>
    </row>
    <row r="19" spans="1:19" ht="19.5">
      <c r="A19" s="408"/>
      <c r="B19" s="408"/>
      <c r="C19" s="408"/>
      <c r="D19" s="409"/>
      <c r="E19" s="409"/>
      <c r="F19" s="409"/>
      <c r="G19" s="409"/>
      <c r="H19" s="409"/>
      <c r="I19" s="409"/>
      <c r="J19" s="409"/>
      <c r="K19" s="409"/>
      <c r="L19" s="409"/>
      <c r="M19" s="409"/>
      <c r="N19" s="409"/>
      <c r="O19" s="409"/>
      <c r="P19" s="409"/>
      <c r="Q19" s="409"/>
      <c r="R19" s="409"/>
      <c r="S19" s="408"/>
    </row>
    <row r="20" spans="1:19" ht="19.5">
      <c r="A20" s="408"/>
      <c r="B20" s="408"/>
      <c r="C20" s="408"/>
      <c r="D20" s="409"/>
      <c r="E20" s="409"/>
      <c r="F20" s="409"/>
      <c r="G20" s="409"/>
      <c r="H20" s="409"/>
      <c r="I20" s="409"/>
      <c r="J20" s="409"/>
      <c r="K20" s="409"/>
      <c r="L20" s="409"/>
      <c r="M20" s="409"/>
      <c r="N20" s="409"/>
      <c r="O20" s="409"/>
      <c r="P20" s="409"/>
      <c r="Q20" s="409"/>
      <c r="R20" s="409"/>
      <c r="S20" s="408"/>
    </row>
    <row r="21" spans="1:19" ht="19.5">
      <c r="A21" s="408"/>
      <c r="B21" s="408"/>
      <c r="C21" s="408"/>
      <c r="D21" s="409"/>
      <c r="E21" s="409"/>
      <c r="F21" s="409"/>
      <c r="G21" s="409"/>
      <c r="H21" s="409"/>
      <c r="I21" s="409"/>
      <c r="J21" s="409"/>
      <c r="K21" s="409"/>
      <c r="L21" s="409"/>
      <c r="M21" s="409"/>
      <c r="N21" s="409"/>
      <c r="O21" s="409"/>
      <c r="P21" s="409"/>
      <c r="Q21" s="409"/>
      <c r="R21" s="409"/>
      <c r="S21" s="408"/>
    </row>
    <row r="22" spans="1:20" ht="19.5">
      <c r="A22" s="799" t="s">
        <v>288</v>
      </c>
      <c r="B22" s="799"/>
      <c r="C22" s="799"/>
      <c r="D22" s="799"/>
      <c r="E22" s="799"/>
      <c r="F22" s="410"/>
      <c r="G22" s="410"/>
      <c r="H22" s="410"/>
      <c r="I22" s="410"/>
      <c r="J22" s="410"/>
      <c r="K22" s="410"/>
      <c r="L22" s="410"/>
      <c r="M22" s="799" t="s">
        <v>289</v>
      </c>
      <c r="N22" s="799"/>
      <c r="O22" s="799"/>
      <c r="P22" s="799"/>
      <c r="Q22" s="799"/>
      <c r="R22" s="799"/>
      <c r="S22" s="799"/>
      <c r="T22" s="411"/>
    </row>
    <row r="23" spans="1:19" ht="19.5">
      <c r="A23" s="408"/>
      <c r="B23" s="408"/>
      <c r="C23" s="408"/>
      <c r="D23" s="408"/>
      <c r="E23" s="408"/>
      <c r="F23" s="408"/>
      <c r="G23" s="408"/>
      <c r="H23" s="408"/>
      <c r="I23" s="408"/>
      <c r="J23" s="408"/>
      <c r="K23" s="408"/>
      <c r="L23" s="408"/>
      <c r="M23" s="408"/>
      <c r="N23" s="408"/>
      <c r="O23" s="408"/>
      <c r="P23" s="408"/>
      <c r="Q23" s="408"/>
      <c r="R23" s="408"/>
      <c r="S23" s="408"/>
    </row>
    <row r="24" spans="1:19" ht="19.5">
      <c r="A24" s="408"/>
      <c r="B24" s="408"/>
      <c r="C24" s="408"/>
      <c r="D24" s="408"/>
      <c r="E24" s="408"/>
      <c r="F24" s="408"/>
      <c r="G24" s="408"/>
      <c r="H24" s="408"/>
      <c r="I24" s="408"/>
      <c r="J24" s="408"/>
      <c r="K24" s="408"/>
      <c r="L24" s="408"/>
      <c r="M24" s="408"/>
      <c r="N24" s="408"/>
      <c r="O24" s="408"/>
      <c r="P24" s="408"/>
      <c r="Q24" s="408"/>
      <c r="R24" s="408"/>
      <c r="S24" s="408"/>
    </row>
  </sheetData>
  <sheetProtection password="CE28" sheet="1"/>
  <mergeCells count="42">
    <mergeCell ref="A22:E22"/>
    <mergeCell ref="M22:S22"/>
    <mergeCell ref="A15:E15"/>
    <mergeCell ref="M15:S15"/>
    <mergeCell ref="A16:E16"/>
    <mergeCell ref="M16:S16"/>
    <mergeCell ref="B17:D17"/>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9" right="0.2" top="0.46" bottom="0.4" header="0.3" footer="0.3"/>
  <pageSetup horizontalDpi="600" verticalDpi="600" orientation="landscape" paperSize="9" scale="65" r:id="rId2"/>
  <drawing r:id="rId1"/>
</worksheet>
</file>

<file path=xl/worksheets/sheet12.xml><?xml version="1.0" encoding="utf-8"?>
<worksheet xmlns="http://schemas.openxmlformats.org/spreadsheetml/2006/main" xmlns:r="http://schemas.openxmlformats.org/officeDocument/2006/relationships">
  <dimension ref="A1:Z26"/>
  <sheetViews>
    <sheetView zoomScalePageLayoutView="0" workbookViewId="0" topLeftCell="A1">
      <selection activeCell="C13" sqref="C13"/>
    </sheetView>
  </sheetViews>
  <sheetFormatPr defaultColWidth="9.00390625" defaultRowHeight="15.75"/>
  <cols>
    <col min="1" max="1" width="3.50390625" style="384" customWidth="1"/>
    <col min="2" max="2" width="24.125" style="384" customWidth="1"/>
    <col min="3" max="3" width="6.75390625" style="384" customWidth="1"/>
    <col min="4" max="4" width="6.50390625" style="384" customWidth="1"/>
    <col min="5" max="5" width="6.625" style="384" customWidth="1"/>
    <col min="6" max="6" width="5.25390625" style="384" customWidth="1"/>
    <col min="7" max="7" width="4.875" style="384" customWidth="1"/>
    <col min="8" max="8" width="6.625" style="384" customWidth="1"/>
    <col min="9" max="9" width="6.50390625" style="384" customWidth="1"/>
    <col min="10" max="10" width="7.25390625" style="384" customWidth="1"/>
    <col min="11" max="11" width="5.875" style="384" customWidth="1"/>
    <col min="12" max="12" width="6.375" style="384" customWidth="1"/>
    <col min="13" max="14" width="5.875" style="384" customWidth="1"/>
    <col min="15" max="15" width="5.625" style="384" customWidth="1"/>
    <col min="16" max="16" width="7.125" style="384" customWidth="1"/>
    <col min="17" max="18" width="6.625" style="384" customWidth="1"/>
    <col min="19" max="19" width="6.375" style="384" customWidth="1"/>
    <col min="20" max="16384" width="9.00390625" style="384" customWidth="1"/>
  </cols>
  <sheetData>
    <row r="1" spans="1:20" ht="20.25" customHeight="1">
      <c r="A1" s="393" t="s">
        <v>253</v>
      </c>
      <c r="B1" s="393"/>
      <c r="C1" s="393"/>
      <c r="D1" s="759" t="s">
        <v>254</v>
      </c>
      <c r="E1" s="759"/>
      <c r="F1" s="759"/>
      <c r="G1" s="759"/>
      <c r="H1" s="759"/>
      <c r="I1" s="759"/>
      <c r="J1" s="759"/>
      <c r="K1" s="759"/>
      <c r="L1" s="759"/>
      <c r="M1" s="759"/>
      <c r="N1" s="759"/>
      <c r="O1" s="760" t="s">
        <v>255</v>
      </c>
      <c r="P1" s="760"/>
      <c r="Q1" s="760"/>
      <c r="R1" s="760"/>
      <c r="S1" s="760"/>
      <c r="T1" s="382"/>
    </row>
    <row r="2" spans="1:20" ht="17.25" customHeight="1">
      <c r="A2" s="762" t="s">
        <v>213</v>
      </c>
      <c r="B2" s="762"/>
      <c r="C2" s="762"/>
      <c r="D2" s="763" t="s">
        <v>256</v>
      </c>
      <c r="E2" s="763"/>
      <c r="F2" s="763"/>
      <c r="G2" s="763"/>
      <c r="H2" s="763"/>
      <c r="I2" s="763"/>
      <c r="J2" s="763"/>
      <c r="K2" s="763"/>
      <c r="L2" s="763"/>
      <c r="M2" s="763"/>
      <c r="N2" s="763"/>
      <c r="O2" s="764" t="s">
        <v>291</v>
      </c>
      <c r="P2" s="764"/>
      <c r="Q2" s="764"/>
      <c r="R2" s="764"/>
      <c r="S2" s="764"/>
      <c r="T2" s="395"/>
    </row>
    <row r="3" spans="1:20" ht="15" customHeight="1">
      <c r="A3" s="393" t="s">
        <v>214</v>
      </c>
      <c r="B3" s="393"/>
      <c r="C3" s="393"/>
      <c r="D3" s="766" t="s">
        <v>283</v>
      </c>
      <c r="E3" s="766"/>
      <c r="F3" s="766"/>
      <c r="G3" s="766"/>
      <c r="H3" s="766"/>
      <c r="I3" s="766"/>
      <c r="J3" s="766"/>
      <c r="K3" s="766"/>
      <c r="L3" s="766"/>
      <c r="M3" s="766"/>
      <c r="N3" s="766"/>
      <c r="O3" s="760" t="s">
        <v>257</v>
      </c>
      <c r="P3" s="760"/>
      <c r="Q3" s="760"/>
      <c r="R3" s="760"/>
      <c r="S3" s="760"/>
      <c r="T3" s="382"/>
    </row>
    <row r="4" spans="1:20" ht="14.25" customHeight="1">
      <c r="A4" s="393" t="s">
        <v>258</v>
      </c>
      <c r="B4" s="393"/>
      <c r="C4" s="393"/>
      <c r="D4" s="766"/>
      <c r="E4" s="766"/>
      <c r="F4" s="766"/>
      <c r="G4" s="766"/>
      <c r="H4" s="766"/>
      <c r="I4" s="766"/>
      <c r="J4" s="766"/>
      <c r="K4" s="766"/>
      <c r="L4" s="766"/>
      <c r="M4" s="766"/>
      <c r="N4" s="766"/>
      <c r="O4" s="764" t="s">
        <v>249</v>
      </c>
      <c r="P4" s="764"/>
      <c r="Q4" s="764"/>
      <c r="R4" s="764"/>
      <c r="S4" s="764"/>
      <c r="T4" s="395"/>
    </row>
    <row r="5" spans="2:19" ht="12.75" customHeight="1">
      <c r="B5" s="396"/>
      <c r="C5" s="396"/>
      <c r="P5" s="413" t="s">
        <v>259</v>
      </c>
      <c r="R5" s="414"/>
      <c r="S5" s="414"/>
    </row>
    <row r="6" spans="1:19" ht="22.5" customHeight="1">
      <c r="A6" s="768" t="s">
        <v>60</v>
      </c>
      <c r="B6" s="769"/>
      <c r="C6" s="774" t="s">
        <v>260</v>
      </c>
      <c r="D6" s="775"/>
      <c r="E6" s="776"/>
      <c r="F6" s="777" t="s">
        <v>98</v>
      </c>
      <c r="G6" s="780" t="s">
        <v>261</v>
      </c>
      <c r="H6" s="783" t="s">
        <v>101</v>
      </c>
      <c r="I6" s="784"/>
      <c r="J6" s="784"/>
      <c r="K6" s="784"/>
      <c r="L6" s="784"/>
      <c r="M6" s="784"/>
      <c r="N6" s="784"/>
      <c r="O6" s="784"/>
      <c r="P6" s="784"/>
      <c r="Q6" s="785"/>
      <c r="R6" s="780" t="s">
        <v>262</v>
      </c>
      <c r="S6" s="780" t="s">
        <v>263</v>
      </c>
    </row>
    <row r="7" spans="1:26" s="397" customFormat="1" ht="16.5" customHeight="1">
      <c r="A7" s="770"/>
      <c r="B7" s="771"/>
      <c r="C7" s="780" t="s">
        <v>264</v>
      </c>
      <c r="D7" s="777" t="s">
        <v>9</v>
      </c>
      <c r="E7" s="789"/>
      <c r="F7" s="778"/>
      <c r="G7" s="781"/>
      <c r="H7" s="780" t="s">
        <v>32</v>
      </c>
      <c r="I7" s="777" t="s">
        <v>102</v>
      </c>
      <c r="J7" s="798"/>
      <c r="K7" s="798"/>
      <c r="L7" s="798"/>
      <c r="M7" s="798"/>
      <c r="N7" s="798"/>
      <c r="O7" s="798"/>
      <c r="P7" s="789"/>
      <c r="Q7" s="789" t="s">
        <v>265</v>
      </c>
      <c r="R7" s="781"/>
      <c r="S7" s="781"/>
      <c r="T7" s="382"/>
      <c r="U7" s="382"/>
      <c r="V7" s="382"/>
      <c r="W7" s="382"/>
      <c r="X7" s="382"/>
      <c r="Y7" s="382"/>
      <c r="Z7" s="382"/>
    </row>
    <row r="8" spans="1:19" ht="15.75" customHeight="1">
      <c r="A8" s="770"/>
      <c r="B8" s="771"/>
      <c r="C8" s="781"/>
      <c r="D8" s="779"/>
      <c r="E8" s="790"/>
      <c r="F8" s="778"/>
      <c r="G8" s="781"/>
      <c r="H8" s="781"/>
      <c r="I8" s="780" t="s">
        <v>32</v>
      </c>
      <c r="J8" s="792" t="s">
        <v>9</v>
      </c>
      <c r="K8" s="793"/>
      <c r="L8" s="793"/>
      <c r="M8" s="793"/>
      <c r="N8" s="793"/>
      <c r="O8" s="793"/>
      <c r="P8" s="794"/>
      <c r="Q8" s="791"/>
      <c r="R8" s="781"/>
      <c r="S8" s="781"/>
    </row>
    <row r="9" spans="1:19" ht="15.75" customHeight="1">
      <c r="A9" s="770"/>
      <c r="B9" s="771"/>
      <c r="C9" s="781"/>
      <c r="D9" s="780" t="s">
        <v>266</v>
      </c>
      <c r="E9" s="780" t="s">
        <v>267</v>
      </c>
      <c r="F9" s="778"/>
      <c r="G9" s="781"/>
      <c r="H9" s="781"/>
      <c r="I9" s="781"/>
      <c r="J9" s="794" t="s">
        <v>268</v>
      </c>
      <c r="K9" s="795" t="s">
        <v>269</v>
      </c>
      <c r="L9" s="795" t="s">
        <v>106</v>
      </c>
      <c r="M9" s="780" t="s">
        <v>270</v>
      </c>
      <c r="N9" s="780" t="s">
        <v>110</v>
      </c>
      <c r="O9" s="780" t="s">
        <v>271</v>
      </c>
      <c r="P9" s="780" t="s">
        <v>272</v>
      </c>
      <c r="Q9" s="791"/>
      <c r="R9" s="781"/>
      <c r="S9" s="781"/>
    </row>
    <row r="10" spans="1:19" ht="60.75" customHeight="1">
      <c r="A10" s="772"/>
      <c r="B10" s="773"/>
      <c r="C10" s="782"/>
      <c r="D10" s="782"/>
      <c r="E10" s="782"/>
      <c r="F10" s="779"/>
      <c r="G10" s="782"/>
      <c r="H10" s="782"/>
      <c r="I10" s="782"/>
      <c r="J10" s="794"/>
      <c r="K10" s="795"/>
      <c r="L10" s="795"/>
      <c r="M10" s="782"/>
      <c r="N10" s="782" t="s">
        <v>110</v>
      </c>
      <c r="O10" s="782" t="s">
        <v>271</v>
      </c>
      <c r="P10" s="782" t="s">
        <v>272</v>
      </c>
      <c r="Q10" s="790"/>
      <c r="R10" s="782"/>
      <c r="S10" s="782"/>
    </row>
    <row r="11" spans="1:19" ht="21" customHeight="1">
      <c r="A11" s="796" t="s">
        <v>8</v>
      </c>
      <c r="B11" s="797"/>
      <c r="C11" s="398">
        <v>1</v>
      </c>
      <c r="D11" s="398">
        <v>2</v>
      </c>
      <c r="E11" s="398">
        <v>3</v>
      </c>
      <c r="F11" s="398">
        <v>4</v>
      </c>
      <c r="G11" s="398">
        <v>5</v>
      </c>
      <c r="H11" s="398">
        <v>6</v>
      </c>
      <c r="I11" s="398">
        <v>7</v>
      </c>
      <c r="J11" s="398">
        <v>8</v>
      </c>
      <c r="K11" s="398">
        <v>9</v>
      </c>
      <c r="L11" s="398">
        <v>10</v>
      </c>
      <c r="M11" s="398">
        <v>11</v>
      </c>
      <c r="N11" s="398">
        <v>12</v>
      </c>
      <c r="O11" s="398">
        <v>13</v>
      </c>
      <c r="P11" s="398">
        <v>14</v>
      </c>
      <c r="Q11" s="398">
        <v>15</v>
      </c>
      <c r="R11" s="398">
        <v>16</v>
      </c>
      <c r="S11" s="398">
        <v>17</v>
      </c>
    </row>
    <row r="12" spans="1:20" ht="14.25" customHeight="1">
      <c r="A12" s="399" t="s">
        <v>0</v>
      </c>
      <c r="B12" s="400" t="s">
        <v>273</v>
      </c>
      <c r="C12" s="341">
        <f>IF((D12+E12)=(F12+H12),(D12+E12),"SAI")</f>
        <v>100</v>
      </c>
      <c r="D12" s="342">
        <f>SUM(D13:D13)</f>
        <v>51</v>
      </c>
      <c r="E12" s="342">
        <f>SUM(E13:E13)</f>
        <v>49</v>
      </c>
      <c r="F12" s="342">
        <f>SUM(F13:F13)</f>
        <v>0</v>
      </c>
      <c r="G12" s="342">
        <f>SUM(G13:G13)</f>
        <v>0</v>
      </c>
      <c r="H12" s="342">
        <f>SUM(H13:H13)</f>
        <v>100</v>
      </c>
      <c r="I12" s="342">
        <f>SUM(J12:P12)</f>
        <v>75</v>
      </c>
      <c r="J12" s="342">
        <f aca="true" t="shared" si="0" ref="J12:R12">SUM(J13:J13)</f>
        <v>21</v>
      </c>
      <c r="K12" s="342">
        <f t="shared" si="0"/>
        <v>1</v>
      </c>
      <c r="L12" s="342">
        <f t="shared" si="0"/>
        <v>49</v>
      </c>
      <c r="M12" s="342">
        <f t="shared" si="0"/>
        <v>1</v>
      </c>
      <c r="N12" s="342">
        <f t="shared" si="0"/>
        <v>0</v>
      </c>
      <c r="O12" s="342">
        <f t="shared" si="0"/>
        <v>0</v>
      </c>
      <c r="P12" s="342">
        <f t="shared" si="0"/>
        <v>3</v>
      </c>
      <c r="Q12" s="342">
        <f t="shared" si="0"/>
        <v>25</v>
      </c>
      <c r="R12" s="412">
        <f t="shared" si="0"/>
        <v>78</v>
      </c>
      <c r="S12" s="429">
        <f>(J12+K12)/I12*100</f>
        <v>29.333333333333332</v>
      </c>
      <c r="T12" s="416"/>
    </row>
    <row r="13" spans="1:20" ht="14.25" customHeight="1">
      <c r="A13" s="401" t="s">
        <v>39</v>
      </c>
      <c r="B13" s="402" t="s">
        <v>280</v>
      </c>
      <c r="C13" s="341">
        <f>IF((D13+E13)=(F13+H13),(D13+E13),"SAI")</f>
        <v>100</v>
      </c>
      <c r="D13" s="343">
        <f>'M1-Cuc'!C12+'M2-Cuc'!C12</f>
        <v>51</v>
      </c>
      <c r="E13" s="343">
        <f>'M1-Cuc'!C13+'M2-Cuc'!C13</f>
        <v>49</v>
      </c>
      <c r="F13" s="343">
        <f>'M1-Cuc'!C14+'M2-Cuc'!C14</f>
        <v>0</v>
      </c>
      <c r="G13" s="343">
        <f>'M1-Cuc'!C15+'M2-Cuc'!C15</f>
        <v>0</v>
      </c>
      <c r="H13" s="342">
        <f>I13+Q13</f>
        <v>100</v>
      </c>
      <c r="I13" s="342">
        <f>SUM(J13:P13)</f>
        <v>75</v>
      </c>
      <c r="J13" s="343">
        <f>'M1-Cuc'!C18+'M2-Cuc'!C18</f>
        <v>21</v>
      </c>
      <c r="K13" s="343">
        <f>'M1-Cuc'!C19+'M2-Cuc'!C19</f>
        <v>1</v>
      </c>
      <c r="L13" s="343">
        <f>'M1-Cuc'!C20+'M2-Cuc'!C20</f>
        <v>49</v>
      </c>
      <c r="M13" s="343">
        <f>'M1-Cuc'!C21+'M2-Cuc'!C21</f>
        <v>1</v>
      </c>
      <c r="N13" s="343">
        <f>'M1-Cuc'!C22+'M2-Cuc'!C22</f>
        <v>0</v>
      </c>
      <c r="O13" s="343">
        <f>'M1-Cuc'!C23+'M2-Cuc'!C23</f>
        <v>0</v>
      </c>
      <c r="P13" s="343">
        <f>'M1-Cuc'!C24+'M2-Cuc'!C24</f>
        <v>3</v>
      </c>
      <c r="Q13" s="343">
        <f>'M1-Cuc'!C25+'M2-Cuc'!C25</f>
        <v>25</v>
      </c>
      <c r="R13" s="412">
        <f>SUM(L13:Q13)</f>
        <v>78</v>
      </c>
      <c r="S13" s="415">
        <v>0</v>
      </c>
      <c r="T13" s="416"/>
    </row>
    <row r="14" spans="1:20" ht="14.25" customHeight="1">
      <c r="A14" s="417"/>
      <c r="B14" s="418"/>
      <c r="C14" s="419"/>
      <c r="D14" s="420"/>
      <c r="E14" s="420"/>
      <c r="F14" s="420"/>
      <c r="G14" s="420"/>
      <c r="H14" s="421"/>
      <c r="I14" s="421"/>
      <c r="J14" s="420"/>
      <c r="K14" s="420"/>
      <c r="L14" s="420"/>
      <c r="M14" s="420"/>
      <c r="N14" s="420"/>
      <c r="O14" s="420"/>
      <c r="P14" s="420"/>
      <c r="Q14" s="420"/>
      <c r="R14" s="422"/>
      <c r="S14" s="423"/>
      <c r="T14" s="416"/>
    </row>
    <row r="15" spans="2:20" s="386" customFormat="1" ht="15" customHeight="1">
      <c r="B15" s="805" t="s">
        <v>284</v>
      </c>
      <c r="C15" s="805"/>
      <c r="D15" s="805"/>
      <c r="E15" s="805"/>
      <c r="F15" s="424"/>
      <c r="G15" s="424"/>
      <c r="H15" s="424"/>
      <c r="I15" s="424"/>
      <c r="J15" s="424"/>
      <c r="K15" s="806" t="s">
        <v>285</v>
      </c>
      <c r="L15" s="806"/>
      <c r="M15" s="806"/>
      <c r="N15" s="806"/>
      <c r="O15" s="806"/>
      <c r="P15" s="806"/>
      <c r="Q15" s="806"/>
      <c r="R15" s="806"/>
      <c r="S15" s="806"/>
      <c r="T15" s="385"/>
    </row>
    <row r="16" spans="1:20" s="407" customFormat="1" ht="19.5" customHeight="1">
      <c r="A16" s="406"/>
      <c r="B16" s="809" t="s">
        <v>6</v>
      </c>
      <c r="C16" s="809"/>
      <c r="D16" s="809"/>
      <c r="E16" s="809"/>
      <c r="F16" s="425"/>
      <c r="G16" s="425"/>
      <c r="H16" s="425"/>
      <c r="I16" s="425"/>
      <c r="J16" s="425"/>
      <c r="K16" s="810" t="s">
        <v>279</v>
      </c>
      <c r="L16" s="810"/>
      <c r="M16" s="810"/>
      <c r="N16" s="810"/>
      <c r="O16" s="810"/>
      <c r="P16" s="810"/>
      <c r="Q16" s="810"/>
      <c r="R16" s="810"/>
      <c r="S16" s="810"/>
      <c r="T16" s="406"/>
    </row>
    <row r="17" spans="2:19" ht="15.75">
      <c r="B17" s="811"/>
      <c r="C17" s="811"/>
      <c r="D17" s="811"/>
      <c r="E17" s="393"/>
      <c r="F17" s="393"/>
      <c r="G17" s="393"/>
      <c r="H17" s="393"/>
      <c r="I17" s="393"/>
      <c r="J17" s="393"/>
      <c r="K17" s="393"/>
      <c r="L17" s="393"/>
      <c r="M17" s="393"/>
      <c r="N17" s="812"/>
      <c r="O17" s="812"/>
      <c r="P17" s="812"/>
      <c r="Q17" s="812"/>
      <c r="R17" s="812"/>
      <c r="S17" s="812"/>
    </row>
    <row r="18" spans="2:17" ht="15.75">
      <c r="B18" s="393"/>
      <c r="C18" s="393"/>
      <c r="D18" s="393"/>
      <c r="E18" s="393"/>
      <c r="F18" s="393"/>
      <c r="G18" s="393"/>
      <c r="H18" s="393"/>
      <c r="I18" s="393"/>
      <c r="J18" s="393"/>
      <c r="K18" s="393"/>
      <c r="L18" s="393"/>
      <c r="M18" s="393"/>
      <c r="N18" s="393"/>
      <c r="O18" s="393"/>
      <c r="P18" s="393"/>
      <c r="Q18" s="393"/>
    </row>
    <row r="19" spans="2:17" ht="15.75">
      <c r="B19" s="393"/>
      <c r="C19" s="393"/>
      <c r="D19" s="393"/>
      <c r="E19" s="393"/>
      <c r="F19" s="393"/>
      <c r="G19" s="393"/>
      <c r="H19" s="393"/>
      <c r="I19" s="393"/>
      <c r="J19" s="393"/>
      <c r="K19" s="393"/>
      <c r="L19" s="393"/>
      <c r="M19" s="393"/>
      <c r="N19" s="393"/>
      <c r="O19" s="393"/>
      <c r="P19" s="393"/>
      <c r="Q19" s="393"/>
    </row>
    <row r="20" spans="2:17" ht="15.75">
      <c r="B20" s="393"/>
      <c r="C20" s="393"/>
      <c r="D20" s="393"/>
      <c r="E20" s="393"/>
      <c r="F20" s="393"/>
      <c r="G20" s="393"/>
      <c r="H20" s="393"/>
      <c r="I20" s="393"/>
      <c r="J20" s="393"/>
      <c r="K20" s="393"/>
      <c r="L20" s="393"/>
      <c r="M20" s="393"/>
      <c r="N20" s="393"/>
      <c r="O20" s="393"/>
      <c r="P20" s="393"/>
      <c r="Q20" s="393"/>
    </row>
    <row r="21" spans="1:17" ht="15.75" hidden="1">
      <c r="A21" s="426" t="s">
        <v>36</v>
      </c>
      <c r="D21" s="393"/>
      <c r="E21" s="393"/>
      <c r="F21" s="393"/>
      <c r="G21" s="393"/>
      <c r="H21" s="393"/>
      <c r="I21" s="393"/>
      <c r="J21" s="393"/>
      <c r="K21" s="393"/>
      <c r="L21" s="393"/>
      <c r="M21" s="393"/>
      <c r="N21" s="393"/>
      <c r="O21" s="393"/>
      <c r="P21" s="393"/>
      <c r="Q21" s="393"/>
    </row>
    <row r="22" spans="2:17" ht="15.75" hidden="1">
      <c r="B22" s="807"/>
      <c r="C22" s="807"/>
      <c r="D22" s="807"/>
      <c r="E22" s="807"/>
      <c r="F22" s="807"/>
      <c r="G22" s="807"/>
      <c r="H22" s="807"/>
      <c r="I22" s="807"/>
      <c r="J22" s="807"/>
      <c r="K22" s="807"/>
      <c r="L22" s="807"/>
      <c r="M22" s="807"/>
      <c r="N22" s="807"/>
      <c r="O22" s="807"/>
      <c r="P22" s="393"/>
      <c r="Q22" s="393"/>
    </row>
    <row r="23" spans="2:17" ht="15.75" hidden="1">
      <c r="B23" s="807"/>
      <c r="C23" s="807"/>
      <c r="D23" s="807"/>
      <c r="E23" s="807"/>
      <c r="F23" s="807"/>
      <c r="G23" s="807"/>
      <c r="H23" s="807"/>
      <c r="I23" s="807"/>
      <c r="J23" s="807"/>
      <c r="K23" s="807"/>
      <c r="L23" s="807"/>
      <c r="M23" s="807"/>
      <c r="N23" s="807"/>
      <c r="O23" s="807"/>
      <c r="P23" s="393"/>
      <c r="Q23" s="393"/>
    </row>
    <row r="24" spans="2:17" ht="15.75" hidden="1">
      <c r="B24" s="807"/>
      <c r="C24" s="807"/>
      <c r="D24" s="807"/>
      <c r="E24" s="807"/>
      <c r="F24" s="807"/>
      <c r="G24" s="807"/>
      <c r="H24" s="807"/>
      <c r="I24" s="807"/>
      <c r="J24" s="807"/>
      <c r="K24" s="807"/>
      <c r="L24" s="807"/>
      <c r="M24" s="807"/>
      <c r="N24" s="807"/>
      <c r="O24" s="807"/>
      <c r="P24" s="393"/>
      <c r="Q24" s="393"/>
    </row>
    <row r="25" spans="1:16" ht="15.75" customHeight="1" hidden="1">
      <c r="A25" s="427"/>
      <c r="B25" s="808"/>
      <c r="C25" s="808"/>
      <c r="D25" s="808"/>
      <c r="E25" s="808"/>
      <c r="F25" s="808"/>
      <c r="G25" s="808"/>
      <c r="H25" s="808"/>
      <c r="I25" s="808"/>
      <c r="J25" s="808"/>
      <c r="K25" s="808"/>
      <c r="L25" s="808"/>
      <c r="M25" s="808"/>
      <c r="N25" s="808"/>
      <c r="O25" s="808"/>
      <c r="P25" s="427"/>
    </row>
    <row r="26" spans="1:19" ht="16.5">
      <c r="A26" s="427"/>
      <c r="B26" s="763" t="s">
        <v>281</v>
      </c>
      <c r="C26" s="763"/>
      <c r="D26" s="763"/>
      <c r="E26" s="763"/>
      <c r="F26" s="428"/>
      <c r="G26" s="428"/>
      <c r="H26" s="428"/>
      <c r="I26" s="428"/>
      <c r="J26" s="428"/>
      <c r="K26" s="763" t="s">
        <v>282</v>
      </c>
      <c r="L26" s="763"/>
      <c r="M26" s="763"/>
      <c r="N26" s="763"/>
      <c r="O26" s="763"/>
      <c r="P26" s="763"/>
      <c r="Q26" s="763"/>
      <c r="R26" s="763"/>
      <c r="S26" s="763"/>
    </row>
  </sheetData>
  <sheetProtection password="CE28" sheet="1"/>
  <mergeCells count="44">
    <mergeCell ref="B24:O24"/>
    <mergeCell ref="B25:O25"/>
    <mergeCell ref="B26:E26"/>
    <mergeCell ref="K26:S26"/>
    <mergeCell ref="B16:E16"/>
    <mergeCell ref="K16:S16"/>
    <mergeCell ref="B17:D17"/>
    <mergeCell ref="N17:S17"/>
    <mergeCell ref="B22:O22"/>
    <mergeCell ref="B23:O23"/>
    <mergeCell ref="A11:B11"/>
    <mergeCell ref="B15:E15"/>
    <mergeCell ref="K15:S15"/>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59" right="0.3" top="0.42" bottom="0.75" header="0.3" footer="0.3"/>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A1:S34"/>
  <sheetViews>
    <sheetView tabSelected="1" zoomScalePageLayoutView="0" workbookViewId="0" topLeftCell="A13">
      <selection activeCell="B15" sqref="B15"/>
    </sheetView>
  </sheetViews>
  <sheetFormatPr defaultColWidth="9.00390625" defaultRowHeight="15.75"/>
  <cols>
    <col min="1" max="1" width="4.875" style="348" customWidth="1"/>
    <col min="2" max="2" width="21.875" style="348" customWidth="1"/>
    <col min="3" max="3" width="13.25390625" style="348" customWidth="1"/>
    <col min="4" max="4" width="12.125" style="348" customWidth="1"/>
    <col min="5" max="5" width="10.50390625" style="348" customWidth="1"/>
    <col min="6" max="6" width="10.625" style="348" customWidth="1"/>
    <col min="7" max="7" width="10.50390625" style="348" customWidth="1"/>
    <col min="8" max="8" width="10.875" style="348" customWidth="1"/>
    <col min="9" max="10" width="9.375" style="348" customWidth="1"/>
    <col min="11" max="11" width="13.375" style="348" customWidth="1"/>
    <col min="12" max="12" width="14.625" style="348" customWidth="1"/>
    <col min="13" max="13" width="16.75390625" style="347" customWidth="1"/>
    <col min="14" max="14" width="15.375" style="347" customWidth="1"/>
    <col min="15" max="15" width="20.625" style="347" customWidth="1"/>
    <col min="16" max="16" width="24.25390625" style="347" customWidth="1"/>
    <col min="17" max="17" width="57.375" style="347" customWidth="1"/>
    <col min="18" max="19" width="9.00390625" style="347" customWidth="1"/>
    <col min="20" max="16384" width="9.00390625" style="348" customWidth="1"/>
  </cols>
  <sheetData>
    <row r="1" spans="1:14" ht="21" customHeight="1">
      <c r="A1" s="844" t="s">
        <v>30</v>
      </c>
      <c r="B1" s="844"/>
      <c r="C1" s="345"/>
      <c r="D1" s="845" t="s">
        <v>65</v>
      </c>
      <c r="E1" s="845"/>
      <c r="F1" s="845"/>
      <c r="G1" s="845"/>
      <c r="H1" s="845"/>
      <c r="I1" s="845"/>
      <c r="J1" s="845"/>
      <c r="K1" s="846" t="s">
        <v>251</v>
      </c>
      <c r="L1" s="846"/>
      <c r="M1" s="346"/>
      <c r="N1" s="346"/>
    </row>
    <row r="2" spans="1:14" ht="16.5" customHeight="1">
      <c r="A2" s="829" t="s">
        <v>213</v>
      </c>
      <c r="B2" s="829"/>
      <c r="C2" s="829"/>
      <c r="D2" s="845" t="s">
        <v>201</v>
      </c>
      <c r="E2" s="845"/>
      <c r="F2" s="845"/>
      <c r="G2" s="845"/>
      <c r="H2" s="845"/>
      <c r="I2" s="845"/>
      <c r="J2" s="845"/>
      <c r="K2" s="835" t="s">
        <v>298</v>
      </c>
      <c r="L2" s="835"/>
      <c r="M2" s="346"/>
      <c r="N2" s="346"/>
    </row>
    <row r="3" spans="1:14" ht="16.5" customHeight="1">
      <c r="A3" s="829" t="s">
        <v>214</v>
      </c>
      <c r="B3" s="829"/>
      <c r="C3" s="349"/>
      <c r="D3" s="843" t="s">
        <v>17</v>
      </c>
      <c r="E3" s="843"/>
      <c r="F3" s="843"/>
      <c r="G3" s="843"/>
      <c r="H3" s="843"/>
      <c r="I3" s="843"/>
      <c r="J3" s="843"/>
      <c r="K3" s="834" t="s">
        <v>15</v>
      </c>
      <c r="L3" s="834"/>
      <c r="M3" s="346"/>
      <c r="N3" s="346"/>
    </row>
    <row r="4" spans="1:14" ht="13.5" customHeight="1">
      <c r="A4" s="350" t="s">
        <v>83</v>
      </c>
      <c r="B4" s="350"/>
      <c r="C4" s="351"/>
      <c r="D4" s="352"/>
      <c r="E4" s="352"/>
      <c r="F4" s="353"/>
      <c r="G4" s="353"/>
      <c r="H4" s="353"/>
      <c r="I4" s="353"/>
      <c r="J4" s="353"/>
      <c r="K4" s="835" t="s">
        <v>249</v>
      </c>
      <c r="L4" s="835"/>
      <c r="M4" s="346"/>
      <c r="N4" s="346"/>
    </row>
    <row r="5" spans="1:14" ht="14.25" customHeight="1">
      <c r="A5" s="352"/>
      <c r="B5" s="352" t="s">
        <v>78</v>
      </c>
      <c r="C5" s="352"/>
      <c r="D5" s="352"/>
      <c r="E5" s="352"/>
      <c r="F5" s="352"/>
      <c r="G5" s="352"/>
      <c r="H5" s="352"/>
      <c r="I5" s="352"/>
      <c r="J5" s="352"/>
      <c r="K5" s="836" t="s">
        <v>174</v>
      </c>
      <c r="L5" s="836"/>
      <c r="M5" s="346"/>
      <c r="N5" s="346"/>
    </row>
    <row r="6" spans="1:17" ht="19.5" customHeight="1">
      <c r="A6" s="768" t="s">
        <v>59</v>
      </c>
      <c r="B6" s="769"/>
      <c r="C6" s="837" t="s">
        <v>32</v>
      </c>
      <c r="D6" s="840" t="s">
        <v>209</v>
      </c>
      <c r="E6" s="841"/>
      <c r="F6" s="841"/>
      <c r="G6" s="841"/>
      <c r="H6" s="841"/>
      <c r="I6" s="841"/>
      <c r="J6" s="841"/>
      <c r="K6" s="841"/>
      <c r="L6" s="842"/>
      <c r="M6" s="820" t="s">
        <v>297</v>
      </c>
      <c r="N6" s="821" t="s">
        <v>294</v>
      </c>
      <c r="O6" s="820" t="s">
        <v>248</v>
      </c>
      <c r="P6" s="820" t="s">
        <v>295</v>
      </c>
      <c r="Q6" s="820" t="s">
        <v>296</v>
      </c>
    </row>
    <row r="7" spans="1:17" ht="15" customHeight="1">
      <c r="A7" s="770"/>
      <c r="B7" s="771"/>
      <c r="C7" s="838"/>
      <c r="D7" s="817" t="s">
        <v>192</v>
      </c>
      <c r="E7" s="818"/>
      <c r="F7" s="818"/>
      <c r="G7" s="818"/>
      <c r="H7" s="818"/>
      <c r="I7" s="818"/>
      <c r="J7" s="819"/>
      <c r="K7" s="823" t="s">
        <v>193</v>
      </c>
      <c r="L7" s="823" t="s">
        <v>194</v>
      </c>
      <c r="M7" s="821"/>
      <c r="N7" s="821"/>
      <c r="O7" s="821"/>
      <c r="P7" s="821"/>
      <c r="Q7" s="821"/>
    </row>
    <row r="8" spans="1:17" ht="15" customHeight="1">
      <c r="A8" s="770"/>
      <c r="B8" s="771"/>
      <c r="C8" s="838"/>
      <c r="D8" s="823" t="s">
        <v>31</v>
      </c>
      <c r="E8" s="826" t="s">
        <v>9</v>
      </c>
      <c r="F8" s="827"/>
      <c r="G8" s="827"/>
      <c r="H8" s="827"/>
      <c r="I8" s="827"/>
      <c r="J8" s="828"/>
      <c r="K8" s="824"/>
      <c r="L8" s="824"/>
      <c r="M8" s="821"/>
      <c r="N8" s="821"/>
      <c r="O8" s="821"/>
      <c r="P8" s="821"/>
      <c r="Q8" s="821"/>
    </row>
    <row r="9" spans="1:17" ht="60.75" customHeight="1">
      <c r="A9" s="772"/>
      <c r="B9" s="773"/>
      <c r="C9" s="839"/>
      <c r="D9" s="825"/>
      <c r="E9" s="603" t="s">
        <v>195</v>
      </c>
      <c r="F9" s="603" t="s">
        <v>196</v>
      </c>
      <c r="G9" s="603" t="s">
        <v>197</v>
      </c>
      <c r="H9" s="603" t="s">
        <v>198</v>
      </c>
      <c r="I9" s="603" t="s">
        <v>215</v>
      </c>
      <c r="J9" s="603" t="s">
        <v>199</v>
      </c>
      <c r="K9" s="825"/>
      <c r="L9" s="825"/>
      <c r="M9" s="821"/>
      <c r="N9" s="821"/>
      <c r="O9" s="821"/>
      <c r="P9" s="821"/>
      <c r="Q9" s="821"/>
    </row>
    <row r="10" spans="1:19" s="361" customFormat="1" ht="12" customHeight="1">
      <c r="A10" s="815" t="s">
        <v>8</v>
      </c>
      <c r="B10" s="816"/>
      <c r="C10" s="354">
        <v>1</v>
      </c>
      <c r="D10" s="355">
        <v>2</v>
      </c>
      <c r="E10" s="355">
        <v>3</v>
      </c>
      <c r="F10" s="355">
        <v>4</v>
      </c>
      <c r="G10" s="355">
        <v>5</v>
      </c>
      <c r="H10" s="355">
        <v>6</v>
      </c>
      <c r="I10" s="355">
        <v>7</v>
      </c>
      <c r="J10" s="355">
        <v>8</v>
      </c>
      <c r="K10" s="355">
        <v>9</v>
      </c>
      <c r="L10" s="355">
        <v>10</v>
      </c>
      <c r="M10" s="356"/>
      <c r="N10" s="357"/>
      <c r="O10" s="356"/>
      <c r="P10" s="358"/>
      <c r="Q10" s="359"/>
      <c r="R10" s="360"/>
      <c r="S10" s="360"/>
    </row>
    <row r="11" spans="1:19" s="366" customFormat="1" ht="15.75" customHeight="1">
      <c r="A11" s="362" t="s">
        <v>0</v>
      </c>
      <c r="B11" s="363" t="s">
        <v>95</v>
      </c>
      <c r="C11" s="388">
        <f>IF((D11+K11+L11)=(C14+C16),(C14+C16),CONCATENATE("Lệch là"," ",VALUE((C12+C13)-(C14+C16))))</f>
        <v>160912776</v>
      </c>
      <c r="D11" s="388">
        <f>IF((SUM(E11:J11)=(D14+D16)),SUM(E11:J11),CONCATENATE("Lệch là"," ",VALUE((D12+D13)-(D14+D16))))</f>
        <v>2226244</v>
      </c>
      <c r="E11" s="388">
        <f>IF((E12+E13)=(E14+E16),(E14+E16),CONCATENATE("Lệch là"," ",VALUE((E12+E13)-(E14+E16))))</f>
        <v>915498</v>
      </c>
      <c r="F11" s="388">
        <f aca="true" t="shared" si="0" ref="F11:L11">IF((F12+F13)=(F14+F16),(F14+F16),CONCATENATE("Lệch là"," ",VALUE((F12+F13)-(F14+F16))))</f>
        <v>0</v>
      </c>
      <c r="G11" s="388">
        <f t="shared" si="0"/>
        <v>7000</v>
      </c>
      <c r="H11" s="388">
        <f t="shared" si="0"/>
        <v>1243459</v>
      </c>
      <c r="I11" s="388">
        <f t="shared" si="0"/>
        <v>60287</v>
      </c>
      <c r="J11" s="388">
        <f t="shared" si="0"/>
        <v>0</v>
      </c>
      <c r="K11" s="388">
        <f t="shared" si="0"/>
        <v>154096935</v>
      </c>
      <c r="L11" s="388">
        <f t="shared" si="0"/>
        <v>4589597</v>
      </c>
      <c r="M11" s="389">
        <f>'M3-Cuc'!C11+'M4-Cuc'!C11</f>
        <v>160912776</v>
      </c>
      <c r="N11" s="389">
        <f>'M7'!C12</f>
        <v>160912776</v>
      </c>
      <c r="O11" s="390" t="str">
        <f>IF(M11=C11,"Đúng",CONCATENATE("Lệch là"," ",VALUE(C11-M11)))</f>
        <v>Đúng</v>
      </c>
      <c r="P11" s="391" t="str">
        <f>IF(N11=C11,"Đúng",CONCATENATE("Lệch là"," ",VALUE(N11-C11)))</f>
        <v>Đúng</v>
      </c>
      <c r="Q11" s="822" t="str">
        <f>IF(AND((COUNTIF(P11:P26,"Đúng"))=16,(COUNTIF(O11:O26,"Đúng"))=16),"Đã làm thống kê đúng rồi bây giờ gửi báo cáo thôi","Đã làm thống kê sai rồi phải chỉnh lại thôi")</f>
        <v>Đã làm thống kê đúng rồi bây giờ gửi báo cáo thôi</v>
      </c>
      <c r="R11" s="365"/>
      <c r="S11" s="365"/>
    </row>
    <row r="12" spans="1:19" s="366" customFormat="1" ht="15.75" customHeight="1">
      <c r="A12" s="367">
        <v>1</v>
      </c>
      <c r="B12" s="368" t="s">
        <v>96</v>
      </c>
      <c r="C12" s="388">
        <f>D12+K12+L12</f>
        <v>7876267</v>
      </c>
      <c r="D12" s="388">
        <f aca="true" t="shared" si="1" ref="D12:D26">SUM(E12:J12)</f>
        <v>1747378</v>
      </c>
      <c r="E12" s="369">
        <v>441665</v>
      </c>
      <c r="F12" s="369"/>
      <c r="G12" s="369">
        <v>7000</v>
      </c>
      <c r="H12" s="369">
        <v>1238426</v>
      </c>
      <c r="I12" s="369">
        <v>60287</v>
      </c>
      <c r="J12" s="369"/>
      <c r="K12" s="369">
        <v>2922643</v>
      </c>
      <c r="L12" s="369">
        <v>3206246</v>
      </c>
      <c r="M12" s="389">
        <f>'M3-Cuc'!C12+'M4-Cuc'!C12</f>
        <v>7876267</v>
      </c>
      <c r="N12" s="389">
        <f>'M7'!D12</f>
        <v>7876267</v>
      </c>
      <c r="O12" s="390" t="str">
        <f aca="true" t="shared" si="2" ref="O12:O26">IF(M12=C12,"Đúng",CONCATENATE("Lệch là"," ",VALUE(C12-M12)))</f>
        <v>Đúng</v>
      </c>
      <c r="P12" s="391" t="str">
        <f>IF(N12=C12,"Đúng",CONCATENATE("Lệch là"," ",VALUE(N12-C12)))</f>
        <v>Đúng</v>
      </c>
      <c r="Q12" s="822"/>
      <c r="R12" s="370"/>
      <c r="S12" s="370"/>
    </row>
    <row r="13" spans="1:19" s="366" customFormat="1" ht="15.75" customHeight="1">
      <c r="A13" s="367">
        <v>2</v>
      </c>
      <c r="B13" s="368" t="s">
        <v>97</v>
      </c>
      <c r="C13" s="388">
        <f>D13+K13+L13</f>
        <v>153036509</v>
      </c>
      <c r="D13" s="388">
        <f t="shared" si="1"/>
        <v>478866</v>
      </c>
      <c r="E13" s="369">
        <v>473833</v>
      </c>
      <c r="F13" s="369"/>
      <c r="G13" s="369">
        <v>0</v>
      </c>
      <c r="H13" s="369">
        <v>5033</v>
      </c>
      <c r="I13" s="369">
        <v>0</v>
      </c>
      <c r="J13" s="369"/>
      <c r="K13" s="369">
        <v>151174292</v>
      </c>
      <c r="L13" s="369">
        <v>1383351</v>
      </c>
      <c r="M13" s="389">
        <f>'M3-Cuc'!C13+'M4-Cuc'!C13</f>
        <v>153036509</v>
      </c>
      <c r="N13" s="389">
        <f>'M7'!E12</f>
        <v>153036509</v>
      </c>
      <c r="O13" s="390" t="str">
        <f t="shared" si="2"/>
        <v>Đúng</v>
      </c>
      <c r="P13" s="391" t="str">
        <f>IF(N13=C13,"Đúng",CONCATENATE("Lệch là"," ",VALUE(N13-C13)))</f>
        <v>Đúng</v>
      </c>
      <c r="Q13" s="942" t="str">
        <f>IF(AND(Q24="Mẫu 1 Phân tích đúng so với Mẫu 1",Q25="Mẫu 2 Phân tích đúng so với Mẫu 2",Q26="Mẫu 3 Phân tích đúng so với Mẫu 3",Q27="Mẫu 4 Phân tích đúng so với Mẫu 4"),"Đã làm đúng các mẫu phân tích","Đã làm sai các mẫu phân tích")</f>
        <v>Đã làm đúng các mẫu phân tích</v>
      </c>
      <c r="R13" s="370"/>
      <c r="S13" s="370"/>
    </row>
    <row r="14" spans="1:19" s="366" customFormat="1" ht="15" customHeight="1">
      <c r="A14" s="371" t="s">
        <v>1</v>
      </c>
      <c r="B14" s="372" t="s">
        <v>98</v>
      </c>
      <c r="C14" s="388">
        <f>D14+K14+L14</f>
        <v>0</v>
      </c>
      <c r="D14" s="388">
        <f t="shared" si="1"/>
        <v>0</v>
      </c>
      <c r="E14" s="369">
        <v>0</v>
      </c>
      <c r="F14" s="369"/>
      <c r="G14" s="369"/>
      <c r="H14" s="369"/>
      <c r="I14" s="369"/>
      <c r="J14" s="369"/>
      <c r="K14" s="369"/>
      <c r="L14" s="369">
        <v>0</v>
      </c>
      <c r="M14" s="389">
        <f>'M3-Cuc'!C14+'M4-Cuc'!C14</f>
        <v>0</v>
      </c>
      <c r="N14" s="389">
        <f>'M7'!F12</f>
        <v>0</v>
      </c>
      <c r="O14" s="390" t="str">
        <f t="shared" si="2"/>
        <v>Đúng</v>
      </c>
      <c r="P14" s="391" t="str">
        <f aca="true" t="shared" si="3" ref="P14:P26">IF(N14=C14,"Đúng",CONCATENATE("Lệch là"," ",VALUE(N14-C14)))</f>
        <v>Đúng</v>
      </c>
      <c r="Q14" s="942"/>
      <c r="R14" s="365"/>
      <c r="S14" s="365"/>
    </row>
    <row r="15" spans="1:19" s="366" customFormat="1" ht="15.75" customHeight="1">
      <c r="A15" s="371" t="s">
        <v>12</v>
      </c>
      <c r="B15" s="372" t="s">
        <v>99</v>
      </c>
      <c r="C15" s="388">
        <f>D15+K15+L15</f>
        <v>0</v>
      </c>
      <c r="D15" s="388">
        <f t="shared" si="1"/>
        <v>0</v>
      </c>
      <c r="E15" s="369"/>
      <c r="F15" s="369"/>
      <c r="G15" s="369"/>
      <c r="H15" s="369"/>
      <c r="I15" s="369"/>
      <c r="J15" s="369"/>
      <c r="K15" s="369"/>
      <c r="L15" s="369"/>
      <c r="M15" s="389">
        <f>'M3-Cuc'!C15+'M4-Cuc'!C15</f>
        <v>0</v>
      </c>
      <c r="N15" s="389">
        <f>'M7'!G12</f>
        <v>0</v>
      </c>
      <c r="O15" s="390" t="str">
        <f t="shared" si="2"/>
        <v>Đúng</v>
      </c>
      <c r="P15" s="391" t="str">
        <f t="shared" si="3"/>
        <v>Đúng</v>
      </c>
      <c r="Q15" s="813" t="s">
        <v>299</v>
      </c>
      <c r="R15" s="365"/>
      <c r="S15" s="365"/>
    </row>
    <row r="16" spans="1:19" s="366" customFormat="1" ht="15.75" customHeight="1">
      <c r="A16" s="371" t="s">
        <v>100</v>
      </c>
      <c r="B16" s="372" t="s">
        <v>101</v>
      </c>
      <c r="C16" s="388">
        <f>C17+C26</f>
        <v>160912776</v>
      </c>
      <c r="D16" s="388">
        <f t="shared" si="1"/>
        <v>2226244</v>
      </c>
      <c r="E16" s="388">
        <f>E17+E26</f>
        <v>915498</v>
      </c>
      <c r="F16" s="388">
        <f aca="true" t="shared" si="4" ref="F16:L16">F17+F26</f>
        <v>0</v>
      </c>
      <c r="G16" s="388">
        <f t="shared" si="4"/>
        <v>7000</v>
      </c>
      <c r="H16" s="388">
        <f t="shared" si="4"/>
        <v>1243459</v>
      </c>
      <c r="I16" s="388">
        <f t="shared" si="4"/>
        <v>60287</v>
      </c>
      <c r="J16" s="388">
        <f t="shared" si="4"/>
        <v>0</v>
      </c>
      <c r="K16" s="388">
        <f t="shared" si="4"/>
        <v>154096935</v>
      </c>
      <c r="L16" s="388">
        <f t="shared" si="4"/>
        <v>4589597</v>
      </c>
      <c r="M16" s="389">
        <f>'M3-Cuc'!C16+'M4-Cuc'!C16</f>
        <v>160912776</v>
      </c>
      <c r="N16" s="389">
        <f>'M7'!H12</f>
        <v>160912776</v>
      </c>
      <c r="O16" s="390" t="str">
        <f t="shared" si="2"/>
        <v>Đúng</v>
      </c>
      <c r="P16" s="391" t="str">
        <f t="shared" si="3"/>
        <v>Đúng</v>
      </c>
      <c r="Q16" s="813"/>
      <c r="R16" s="365"/>
      <c r="S16" s="365"/>
    </row>
    <row r="17" spans="1:19" s="366" customFormat="1" ht="15.75" customHeight="1">
      <c r="A17" s="371" t="s">
        <v>39</v>
      </c>
      <c r="B17" s="373" t="s">
        <v>102</v>
      </c>
      <c r="C17" s="388">
        <f>SUM(C18:C25)</f>
        <v>159353639</v>
      </c>
      <c r="D17" s="388">
        <f t="shared" si="1"/>
        <v>667107</v>
      </c>
      <c r="E17" s="388">
        <f>SUM(E18:E25)</f>
        <v>521245</v>
      </c>
      <c r="F17" s="388">
        <f aca="true" t="shared" si="5" ref="F17:L17">SUM(F18:F25)</f>
        <v>0</v>
      </c>
      <c r="G17" s="388">
        <f t="shared" si="5"/>
        <v>7000</v>
      </c>
      <c r="H17" s="388">
        <f t="shared" si="5"/>
        <v>125912</v>
      </c>
      <c r="I17" s="388">
        <f t="shared" si="5"/>
        <v>12950</v>
      </c>
      <c r="J17" s="388">
        <f t="shared" si="5"/>
        <v>0</v>
      </c>
      <c r="K17" s="388">
        <f t="shared" si="5"/>
        <v>154096935</v>
      </c>
      <c r="L17" s="388">
        <f t="shared" si="5"/>
        <v>4589597</v>
      </c>
      <c r="M17" s="389">
        <f>'M3-Cuc'!C17+'M4-Cuc'!C17</f>
        <v>159353639</v>
      </c>
      <c r="N17" s="389">
        <f>'M7'!I12</f>
        <v>159353639</v>
      </c>
      <c r="O17" s="390" t="str">
        <f t="shared" si="2"/>
        <v>Đúng</v>
      </c>
      <c r="P17" s="391" t="str">
        <f t="shared" si="3"/>
        <v>Đúng</v>
      </c>
      <c r="Q17" s="813"/>
      <c r="R17" s="365"/>
      <c r="S17" s="365"/>
    </row>
    <row r="18" spans="1:19" s="366" customFormat="1" ht="15.75" customHeight="1">
      <c r="A18" s="367" t="s">
        <v>41</v>
      </c>
      <c r="B18" s="368" t="s">
        <v>103</v>
      </c>
      <c r="C18" s="388">
        <f aca="true" t="shared" si="6" ref="C18:C26">D18+K18+L18</f>
        <v>376431</v>
      </c>
      <c r="D18" s="388">
        <f t="shared" si="1"/>
        <v>31290</v>
      </c>
      <c r="E18" s="369">
        <v>23256</v>
      </c>
      <c r="F18" s="369"/>
      <c r="G18" s="369">
        <v>0</v>
      </c>
      <c r="H18" s="369">
        <v>5034</v>
      </c>
      <c r="I18" s="369">
        <v>3000</v>
      </c>
      <c r="J18" s="369"/>
      <c r="K18" s="369">
        <v>304602</v>
      </c>
      <c r="L18" s="369">
        <v>40539</v>
      </c>
      <c r="M18" s="389">
        <f>'M3-Cuc'!C18+'M4-Cuc'!C18</f>
        <v>376431</v>
      </c>
      <c r="N18" s="389">
        <f>'M7'!J12</f>
        <v>376431</v>
      </c>
      <c r="O18" s="390" t="str">
        <f t="shared" si="2"/>
        <v>Đúng</v>
      </c>
      <c r="P18" s="391" t="str">
        <f t="shared" si="3"/>
        <v>Đúng</v>
      </c>
      <c r="Q18" s="813"/>
      <c r="R18" s="365"/>
      <c r="S18" s="365"/>
    </row>
    <row r="19" spans="1:19" s="366" customFormat="1" ht="15.75" customHeight="1">
      <c r="A19" s="367" t="s">
        <v>42</v>
      </c>
      <c r="B19" s="368" t="s">
        <v>104</v>
      </c>
      <c r="C19" s="388">
        <f t="shared" si="6"/>
        <v>230270</v>
      </c>
      <c r="D19" s="388">
        <f t="shared" si="1"/>
        <v>0</v>
      </c>
      <c r="E19" s="369"/>
      <c r="F19" s="369"/>
      <c r="G19" s="369"/>
      <c r="H19" s="369"/>
      <c r="I19" s="369"/>
      <c r="J19" s="369"/>
      <c r="K19" s="369">
        <v>230270</v>
      </c>
      <c r="L19" s="369">
        <v>0</v>
      </c>
      <c r="M19" s="389">
        <f>'M3-Cuc'!C19+'M4-Cuc'!C19</f>
        <v>230270</v>
      </c>
      <c r="N19" s="389">
        <f>'M7'!K12</f>
        <v>230270</v>
      </c>
      <c r="O19" s="390" t="str">
        <f t="shared" si="2"/>
        <v>Đúng</v>
      </c>
      <c r="P19" s="391" t="str">
        <f t="shared" si="3"/>
        <v>Đúng</v>
      </c>
      <c r="Q19" s="813"/>
      <c r="R19" s="365"/>
      <c r="S19" s="365"/>
    </row>
    <row r="20" spans="1:19" s="366" customFormat="1" ht="15.75" customHeight="1">
      <c r="A20" s="367" t="s">
        <v>105</v>
      </c>
      <c r="B20" s="368" t="s">
        <v>181</v>
      </c>
      <c r="C20" s="388">
        <f t="shared" si="6"/>
        <v>0</v>
      </c>
      <c r="D20" s="388">
        <f t="shared" si="1"/>
        <v>0</v>
      </c>
      <c r="E20" s="369"/>
      <c r="F20" s="369"/>
      <c r="G20" s="369"/>
      <c r="H20" s="369"/>
      <c r="I20" s="369"/>
      <c r="J20" s="369"/>
      <c r="K20" s="369"/>
      <c r="L20" s="369"/>
      <c r="M20" s="389">
        <f>'M3-Cuc'!C20</f>
        <v>0</v>
      </c>
      <c r="N20" s="389">
        <f>'M7'!L12</f>
        <v>0</v>
      </c>
      <c r="O20" s="390" t="str">
        <f t="shared" si="2"/>
        <v>Đúng</v>
      </c>
      <c r="P20" s="391" t="str">
        <f t="shared" si="3"/>
        <v>Đúng</v>
      </c>
      <c r="Q20" s="813"/>
      <c r="R20" s="365"/>
      <c r="S20" s="365"/>
    </row>
    <row r="21" spans="1:19" s="366" customFormat="1" ht="15.75" customHeight="1">
      <c r="A21" s="367" t="s">
        <v>107</v>
      </c>
      <c r="B21" s="368" t="s">
        <v>106</v>
      </c>
      <c r="C21" s="388">
        <f t="shared" si="6"/>
        <v>157405133</v>
      </c>
      <c r="D21" s="388">
        <f t="shared" si="1"/>
        <v>621749</v>
      </c>
      <c r="E21" s="369">
        <v>483921</v>
      </c>
      <c r="F21" s="369">
        <v>0</v>
      </c>
      <c r="G21" s="369">
        <v>7000</v>
      </c>
      <c r="H21" s="369">
        <v>120878</v>
      </c>
      <c r="I21" s="369">
        <v>9950</v>
      </c>
      <c r="J21" s="369"/>
      <c r="K21" s="369">
        <v>152426663</v>
      </c>
      <c r="L21" s="369">
        <v>4356721</v>
      </c>
      <c r="M21" s="389">
        <f>'M4-Cuc'!C20+'M3-Cuc'!C21</f>
        <v>157405133</v>
      </c>
      <c r="N21" s="389">
        <f>'M7'!M12</f>
        <v>157405133</v>
      </c>
      <c r="O21" s="390" t="str">
        <f t="shared" si="2"/>
        <v>Đúng</v>
      </c>
      <c r="P21" s="391" t="str">
        <f t="shared" si="3"/>
        <v>Đúng</v>
      </c>
      <c r="Q21" s="814" t="s">
        <v>300</v>
      </c>
      <c r="R21" s="365"/>
      <c r="S21" s="365"/>
    </row>
    <row r="22" spans="1:19" s="366" customFormat="1" ht="15.75" customHeight="1">
      <c r="A22" s="367" t="s">
        <v>109</v>
      </c>
      <c r="B22" s="368" t="s">
        <v>108</v>
      </c>
      <c r="C22" s="388">
        <f t="shared" si="6"/>
        <v>60000</v>
      </c>
      <c r="D22" s="388">
        <f t="shared" si="1"/>
        <v>0</v>
      </c>
      <c r="E22" s="369"/>
      <c r="F22" s="369"/>
      <c r="G22" s="369"/>
      <c r="H22" s="369"/>
      <c r="I22" s="369"/>
      <c r="J22" s="369"/>
      <c r="K22" s="369">
        <v>0</v>
      </c>
      <c r="L22" s="369">
        <v>60000</v>
      </c>
      <c r="M22" s="389">
        <f>'M4-Cuc'!C21+'M3-Cuc'!C22</f>
        <v>60000</v>
      </c>
      <c r="N22" s="389">
        <f>'M7'!N12</f>
        <v>60000</v>
      </c>
      <c r="O22" s="390" t="str">
        <f t="shared" si="2"/>
        <v>Đúng</v>
      </c>
      <c r="P22" s="391" t="str">
        <f t="shared" si="3"/>
        <v>Đúng</v>
      </c>
      <c r="Q22" s="814"/>
      <c r="R22" s="365"/>
      <c r="S22" s="365"/>
    </row>
    <row r="23" spans="1:19" s="366" customFormat="1" ht="15.75" customHeight="1">
      <c r="A23" s="367" t="s">
        <v>111</v>
      </c>
      <c r="B23" s="368" t="s">
        <v>110</v>
      </c>
      <c r="C23" s="388">
        <f t="shared" si="6"/>
        <v>0</v>
      </c>
      <c r="D23" s="388">
        <f t="shared" si="1"/>
        <v>0</v>
      </c>
      <c r="E23" s="369"/>
      <c r="F23" s="369"/>
      <c r="G23" s="369"/>
      <c r="H23" s="369"/>
      <c r="I23" s="369"/>
      <c r="J23" s="369"/>
      <c r="K23" s="369"/>
      <c r="L23" s="369"/>
      <c r="M23" s="389">
        <f>'M4-Cuc'!C22+'M3-Cuc'!C23</f>
        <v>0</v>
      </c>
      <c r="N23" s="389">
        <f>'M7'!O12</f>
        <v>0</v>
      </c>
      <c r="O23" s="390" t="str">
        <f t="shared" si="2"/>
        <v>Đúng</v>
      </c>
      <c r="P23" s="391" t="str">
        <f t="shared" si="3"/>
        <v>Đúng</v>
      </c>
      <c r="Q23" s="940"/>
      <c r="R23" s="365"/>
      <c r="S23" s="365"/>
    </row>
    <row r="24" spans="1:19" s="366" customFormat="1" ht="25.5">
      <c r="A24" s="367" t="s">
        <v>113</v>
      </c>
      <c r="B24" s="374" t="s">
        <v>112</v>
      </c>
      <c r="C24" s="388">
        <f t="shared" si="6"/>
        <v>0</v>
      </c>
      <c r="D24" s="388">
        <f t="shared" si="1"/>
        <v>0</v>
      </c>
      <c r="E24" s="369"/>
      <c r="F24" s="369"/>
      <c r="G24" s="369"/>
      <c r="H24" s="369"/>
      <c r="I24" s="369"/>
      <c r="J24" s="369"/>
      <c r="K24" s="369"/>
      <c r="L24" s="369"/>
      <c r="M24" s="389">
        <f>'M4-Cuc'!C23+'M3-Cuc'!C24</f>
        <v>0</v>
      </c>
      <c r="N24" s="389">
        <f>'M7'!P12</f>
        <v>0</v>
      </c>
      <c r="O24" s="390" t="str">
        <f t="shared" si="2"/>
        <v>Đúng</v>
      </c>
      <c r="P24" s="391" t="str">
        <f t="shared" si="3"/>
        <v>Đúng</v>
      </c>
      <c r="Q24" s="941" t="str">
        <f>IF(COUNTIF('M1PT-Cuc'!C4:C29,"SAI")&gt;0,"Mẫu 1 Phân tích sai","Mẫu 1 Phân tích đúng so với Mẫu 1")</f>
        <v>Mẫu 1 Phân tích đúng so với Mẫu 1</v>
      </c>
      <c r="R24" s="365"/>
      <c r="S24" s="365"/>
    </row>
    <row r="25" spans="1:19" s="366" customFormat="1" ht="15.75" customHeight="1">
      <c r="A25" s="367" t="s">
        <v>158</v>
      </c>
      <c r="B25" s="368" t="s">
        <v>114</v>
      </c>
      <c r="C25" s="388">
        <f t="shared" si="6"/>
        <v>1281805</v>
      </c>
      <c r="D25" s="388">
        <f t="shared" si="1"/>
        <v>14068</v>
      </c>
      <c r="E25" s="369">
        <v>14068</v>
      </c>
      <c r="F25" s="369"/>
      <c r="G25" s="369"/>
      <c r="H25" s="369"/>
      <c r="I25" s="369"/>
      <c r="J25" s="369"/>
      <c r="K25" s="369">
        <v>1135400</v>
      </c>
      <c r="L25" s="369">
        <v>132337</v>
      </c>
      <c r="M25" s="389">
        <f>'M4-Cuc'!C24+'M3-Cuc'!C25</f>
        <v>1281805</v>
      </c>
      <c r="N25" s="389">
        <f>'M7'!Q12</f>
        <v>1281805</v>
      </c>
      <c r="O25" s="390" t="str">
        <f t="shared" si="2"/>
        <v>Đúng</v>
      </c>
      <c r="P25" s="391" t="str">
        <f t="shared" si="3"/>
        <v>Đúng</v>
      </c>
      <c r="Q25" s="941" t="str">
        <f>IF(COUNTIF('M2PT-Cuc'!C4:C32,"SAI")&gt;0,"Mẫu 2 Phân tích sai","Mẫu 2 Phân tích đúng so với Mẫu 2")</f>
        <v>Mẫu 2 Phân tích đúng so với Mẫu 2</v>
      </c>
      <c r="R25" s="365"/>
      <c r="S25" s="365"/>
    </row>
    <row r="26" spans="1:19" s="366" customFormat="1" ht="15.75" customHeight="1">
      <c r="A26" s="371" t="s">
        <v>40</v>
      </c>
      <c r="B26" s="372" t="s">
        <v>115</v>
      </c>
      <c r="C26" s="388">
        <f t="shared" si="6"/>
        <v>1559137</v>
      </c>
      <c r="D26" s="388">
        <f t="shared" si="1"/>
        <v>1559137</v>
      </c>
      <c r="E26" s="369">
        <v>394253</v>
      </c>
      <c r="F26" s="369"/>
      <c r="G26" s="369">
        <v>0</v>
      </c>
      <c r="H26" s="369">
        <v>1117547</v>
      </c>
      <c r="I26" s="369">
        <v>47337</v>
      </c>
      <c r="J26" s="369"/>
      <c r="K26" s="369"/>
      <c r="L26" s="369">
        <v>0</v>
      </c>
      <c r="M26" s="389">
        <f>'M4-Cuc'!C25+'M3-Cuc'!C26</f>
        <v>1559137</v>
      </c>
      <c r="N26" s="389">
        <f>'M7'!R12</f>
        <v>1559137</v>
      </c>
      <c r="O26" s="390" t="str">
        <f t="shared" si="2"/>
        <v>Đúng</v>
      </c>
      <c r="P26" s="391" t="str">
        <f t="shared" si="3"/>
        <v>Đúng</v>
      </c>
      <c r="Q26" s="941" t="str">
        <f>IF(COUNTIF('M3PT-Cuc'!C4:C29,"SAI")&gt;0,"Mẫu 3 Phân tích sai","Mẫu 3 Phân tích đúng so với Mẫu 3")</f>
        <v>Mẫu 3 Phân tích đúng so với Mẫu 3</v>
      </c>
      <c r="R26" s="365"/>
      <c r="S26" s="365"/>
    </row>
    <row r="27" spans="1:19" s="366" customFormat="1" ht="31.5" customHeight="1">
      <c r="A27" s="604" t="s">
        <v>64</v>
      </c>
      <c r="B27" s="376" t="s">
        <v>200</v>
      </c>
      <c r="C27" s="392">
        <f>(C18+C19+C20)/C17*100</f>
        <v>0.38072616590826647</v>
      </c>
      <c r="D27" s="392">
        <f aca="true" t="shared" si="7" ref="D27:L27">(D18+D19+D20)/D17*100</f>
        <v>4.690401989485945</v>
      </c>
      <c r="E27" s="392">
        <f t="shared" si="7"/>
        <v>4.461625531180155</v>
      </c>
      <c r="F27" s="392" t="e">
        <f t="shared" si="7"/>
        <v>#DIV/0!</v>
      </c>
      <c r="G27" s="392">
        <f t="shared" si="7"/>
        <v>0</v>
      </c>
      <c r="H27" s="392">
        <f t="shared" si="7"/>
        <v>3.9980303704174345</v>
      </c>
      <c r="I27" s="392">
        <f t="shared" si="7"/>
        <v>23.166023166023166</v>
      </c>
      <c r="J27" s="392" t="e">
        <f t="shared" si="7"/>
        <v>#DIV/0!</v>
      </c>
      <c r="K27" s="392">
        <f t="shared" si="7"/>
        <v>0.34710099847216297</v>
      </c>
      <c r="L27" s="392">
        <f t="shared" si="7"/>
        <v>0.8832801659927876</v>
      </c>
      <c r="M27" s="364"/>
      <c r="N27" s="364"/>
      <c r="O27" s="377"/>
      <c r="P27" s="378"/>
      <c r="Q27" s="941" t="str">
        <f>IF(COUNTIF('M4PT-Cuc'!C4:C32,"SAI")&gt;0,"Mẫu 3 Phân tích sai","Mẫu 4 Phân tích đúng so với Mẫu 4")</f>
        <v>Mẫu 4 Phân tích đúng so với Mẫu 4</v>
      </c>
      <c r="R27" s="365"/>
      <c r="S27" s="365"/>
    </row>
    <row r="28" spans="1:19" s="380" customFormat="1" ht="15" customHeight="1">
      <c r="A28" s="346"/>
      <c r="B28" s="830" t="s">
        <v>13</v>
      </c>
      <c r="C28" s="830"/>
      <c r="D28" s="379"/>
      <c r="E28" s="379"/>
      <c r="F28" s="379"/>
      <c r="G28" s="831" t="s">
        <v>20</v>
      </c>
      <c r="H28" s="831"/>
      <c r="I28" s="831"/>
      <c r="J28" s="831"/>
      <c r="K28" s="831"/>
      <c r="L28" s="831"/>
      <c r="M28" s="346"/>
      <c r="N28" s="346"/>
      <c r="O28" s="346"/>
      <c r="P28" s="346"/>
      <c r="Q28" s="346"/>
      <c r="R28" s="346"/>
      <c r="S28" s="346"/>
    </row>
    <row r="29" spans="1:19" s="380" customFormat="1" ht="15" customHeight="1">
      <c r="A29" s="346"/>
      <c r="B29" s="833" t="s">
        <v>6</v>
      </c>
      <c r="C29" s="833"/>
      <c r="D29" s="379"/>
      <c r="E29" s="379"/>
      <c r="F29" s="379"/>
      <c r="G29" s="832"/>
      <c r="H29" s="832"/>
      <c r="I29" s="832"/>
      <c r="J29" s="832"/>
      <c r="K29" s="832"/>
      <c r="L29" s="832"/>
      <c r="M29" s="346"/>
      <c r="N29" s="346"/>
      <c r="O29" s="346"/>
      <c r="P29" s="346"/>
      <c r="Q29" s="346"/>
      <c r="R29" s="346"/>
      <c r="S29" s="346"/>
    </row>
    <row r="30" spans="1:19" s="380" customFormat="1" ht="15" customHeight="1">
      <c r="A30" s="346"/>
      <c r="B30" s="811" t="s">
        <v>56</v>
      </c>
      <c r="C30" s="811"/>
      <c r="D30" s="381"/>
      <c r="E30" s="381"/>
      <c r="F30" s="379"/>
      <c r="G30" s="812" t="s">
        <v>54</v>
      </c>
      <c r="H30" s="812"/>
      <c r="I30" s="812"/>
      <c r="J30" s="812"/>
      <c r="K30" s="812"/>
      <c r="L30" s="812"/>
      <c r="M30" s="382"/>
      <c r="N30" s="382"/>
      <c r="O30" s="382"/>
      <c r="P30" s="382"/>
      <c r="Q30" s="382"/>
      <c r="R30" s="346"/>
      <c r="S30" s="346"/>
    </row>
    <row r="31" spans="1:19" s="380" customFormat="1" ht="16.5">
      <c r="A31" s="346"/>
      <c r="B31" s="383"/>
      <c r="C31" s="606"/>
      <c r="D31" s="379"/>
      <c r="E31" s="379"/>
      <c r="F31" s="379"/>
      <c r="G31" s="605"/>
      <c r="H31" s="605"/>
      <c r="I31" s="605"/>
      <c r="J31" s="605"/>
      <c r="K31" s="605"/>
      <c r="L31" s="605"/>
      <c r="M31" s="346"/>
      <c r="N31" s="346"/>
      <c r="O31" s="346"/>
      <c r="P31" s="346"/>
      <c r="Q31" s="346"/>
      <c r="R31" s="346"/>
      <c r="S31" s="346"/>
    </row>
    <row r="32" spans="1:19" s="387" customFormat="1" ht="15.75">
      <c r="A32" s="384"/>
      <c r="B32" s="383"/>
      <c r="C32" s="384"/>
      <c r="D32" s="384"/>
      <c r="E32" s="384"/>
      <c r="F32" s="384"/>
      <c r="G32" s="384"/>
      <c r="H32" s="384"/>
      <c r="I32" s="384"/>
      <c r="J32" s="384"/>
      <c r="K32" s="384"/>
      <c r="L32" s="384"/>
      <c r="M32" s="385"/>
      <c r="N32" s="385"/>
      <c r="O32" s="386"/>
      <c r="P32" s="386"/>
      <c r="Q32" s="386"/>
      <c r="R32" s="386"/>
      <c r="S32" s="386"/>
    </row>
    <row r="33" spans="13:19" s="387" customFormat="1" ht="15">
      <c r="M33" s="386"/>
      <c r="N33" s="386"/>
      <c r="O33" s="386"/>
      <c r="P33" s="386"/>
      <c r="Q33" s="386"/>
      <c r="R33" s="386"/>
      <c r="S33" s="386"/>
    </row>
    <row r="34" spans="13:19" s="387" customFormat="1" ht="15">
      <c r="M34" s="386"/>
      <c r="N34" s="386"/>
      <c r="O34" s="386"/>
      <c r="P34" s="386"/>
      <c r="Q34" s="386"/>
      <c r="R34" s="386"/>
      <c r="S34" s="386"/>
    </row>
  </sheetData>
  <sheetProtection/>
  <mergeCells count="34">
    <mergeCell ref="Q21:Q22"/>
    <mergeCell ref="Q13:Q14"/>
    <mergeCell ref="A1:B1"/>
    <mergeCell ref="D1:J1"/>
    <mergeCell ref="K1:L1"/>
    <mergeCell ref="A2:C2"/>
    <mergeCell ref="D2:J2"/>
    <mergeCell ref="K2:L2"/>
    <mergeCell ref="K4:L4"/>
    <mergeCell ref="K5:L5"/>
    <mergeCell ref="A6:B9"/>
    <mergeCell ref="C6:C9"/>
    <mergeCell ref="D6:L6"/>
    <mergeCell ref="D3:J3"/>
    <mergeCell ref="K7:K9"/>
    <mergeCell ref="B30:C30"/>
    <mergeCell ref="G30:L30"/>
    <mergeCell ref="L7:L9"/>
    <mergeCell ref="D8:D9"/>
    <mergeCell ref="E8:J8"/>
    <mergeCell ref="A3:B3"/>
    <mergeCell ref="B28:C28"/>
    <mergeCell ref="G28:L29"/>
    <mergeCell ref="B29:C29"/>
    <mergeCell ref="K3:L3"/>
    <mergeCell ref="Q15:Q20"/>
    <mergeCell ref="A10:B10"/>
    <mergeCell ref="D7:J7"/>
    <mergeCell ref="P6:P9"/>
    <mergeCell ref="N6:N9"/>
    <mergeCell ref="Q6:Q9"/>
    <mergeCell ref="Q11:Q12"/>
    <mergeCell ref="M6:M9"/>
    <mergeCell ref="O6:O9"/>
  </mergeCells>
  <printOptions/>
  <pageMargins left="0.24" right="0.2" top="0.36" bottom="0.43"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C40"/>
  <sheetViews>
    <sheetView zoomScalePageLayoutView="0" workbookViewId="0" topLeftCell="A1">
      <selection activeCell="C4" sqref="C4 C14 C17 C21 C29"/>
    </sheetView>
  </sheetViews>
  <sheetFormatPr defaultColWidth="9.00390625" defaultRowHeight="15.75"/>
  <cols>
    <col min="1" max="1" width="4.25390625" style="384" customWidth="1"/>
    <col min="2" max="2" width="70.375" style="384" customWidth="1"/>
    <col min="3" max="3" width="49.75390625" style="384" customWidth="1"/>
    <col min="4" max="4" width="16.00390625" style="384" customWidth="1"/>
    <col min="5" max="16384" width="9.00390625" style="384" customWidth="1"/>
  </cols>
  <sheetData>
    <row r="1" spans="1:3" s="387" customFormat="1" ht="36" customHeight="1">
      <c r="A1" s="763" t="s">
        <v>190</v>
      </c>
      <c r="B1" s="759"/>
      <c r="C1" s="759"/>
    </row>
    <row r="2" spans="1:3" s="600" customFormat="1" ht="26.25" customHeight="1">
      <c r="A2" s="847" t="s">
        <v>58</v>
      </c>
      <c r="B2" s="848"/>
      <c r="C2" s="599" t="s">
        <v>212</v>
      </c>
    </row>
    <row r="3" spans="1:3" ht="12.75" customHeight="1">
      <c r="A3" s="849" t="s">
        <v>8</v>
      </c>
      <c r="B3" s="850"/>
      <c r="C3" s="570">
        <v>1</v>
      </c>
    </row>
    <row r="4" spans="1:3" ht="13.5" customHeight="1">
      <c r="A4" s="571" t="s">
        <v>39</v>
      </c>
      <c r="B4" s="572" t="s">
        <v>221</v>
      </c>
      <c r="C4" s="602">
        <f>IF(SUM(C5:C13)='M4-Cuc'!C21,SUM(C5:C13),"SAI")</f>
        <v>60000</v>
      </c>
    </row>
    <row r="5" spans="1:3" s="576" customFormat="1" ht="13.5" customHeight="1">
      <c r="A5" s="573" t="s">
        <v>41</v>
      </c>
      <c r="B5" s="574" t="s">
        <v>132</v>
      </c>
      <c r="C5" s="578"/>
    </row>
    <row r="6" spans="1:3" s="576" customFormat="1" ht="13.5" customHeight="1">
      <c r="A6" s="573" t="s">
        <v>42</v>
      </c>
      <c r="B6" s="574" t="s">
        <v>134</v>
      </c>
      <c r="C6" s="578">
        <v>60000</v>
      </c>
    </row>
    <row r="7" spans="1:3" s="576" customFormat="1" ht="13.5" customHeight="1">
      <c r="A7" s="573" t="s">
        <v>105</v>
      </c>
      <c r="B7" s="574" t="s">
        <v>144</v>
      </c>
      <c r="C7" s="578">
        <v>0</v>
      </c>
    </row>
    <row r="8" spans="1:3" s="576" customFormat="1" ht="13.5" customHeight="1">
      <c r="A8" s="573" t="s">
        <v>107</v>
      </c>
      <c r="B8" s="574" t="s">
        <v>136</v>
      </c>
      <c r="C8" s="578">
        <v>0</v>
      </c>
    </row>
    <row r="9" spans="1:3" s="576" customFormat="1" ht="13.5" customHeight="1">
      <c r="A9" s="573" t="s">
        <v>109</v>
      </c>
      <c r="B9" s="574" t="s">
        <v>120</v>
      </c>
      <c r="C9" s="578"/>
    </row>
    <row r="10" spans="1:3" s="576" customFormat="1" ht="13.5" customHeight="1">
      <c r="A10" s="573" t="s">
        <v>111</v>
      </c>
      <c r="B10" s="574" t="s">
        <v>157</v>
      </c>
      <c r="C10" s="578"/>
    </row>
    <row r="11" spans="1:3" s="576" customFormat="1" ht="13.5" customHeight="1">
      <c r="A11" s="573" t="s">
        <v>113</v>
      </c>
      <c r="B11" s="574" t="s">
        <v>122</v>
      </c>
      <c r="C11" s="578"/>
    </row>
    <row r="12" spans="1:3" s="426" customFormat="1" ht="13.5" customHeight="1">
      <c r="A12" s="573" t="s">
        <v>158</v>
      </c>
      <c r="B12" s="574" t="s">
        <v>159</v>
      </c>
      <c r="C12" s="601"/>
    </row>
    <row r="13" spans="1:3" s="426" customFormat="1" ht="13.5" customHeight="1">
      <c r="A13" s="573" t="s">
        <v>226</v>
      </c>
      <c r="B13" s="577" t="s">
        <v>124</v>
      </c>
      <c r="C13" s="601"/>
    </row>
    <row r="14" spans="1:3" s="426" customFormat="1" ht="13.5" customHeight="1">
      <c r="A14" s="571" t="s">
        <v>40</v>
      </c>
      <c r="B14" s="572" t="s">
        <v>222</v>
      </c>
      <c r="C14" s="602">
        <f>IF(SUM(C15:C16)='M4-Cuc'!C22,SUM(C15:C16),"SAI")</f>
        <v>0</v>
      </c>
    </row>
    <row r="15" spans="1:3" s="426" customFormat="1" ht="13.5" customHeight="1">
      <c r="A15" s="573" t="s">
        <v>43</v>
      </c>
      <c r="B15" s="574" t="s">
        <v>160</v>
      </c>
      <c r="C15" s="601"/>
    </row>
    <row r="16" spans="1:3" s="426" customFormat="1" ht="13.5" customHeight="1">
      <c r="A16" s="573" t="s">
        <v>44</v>
      </c>
      <c r="B16" s="574" t="s">
        <v>124</v>
      </c>
      <c r="C16" s="601"/>
    </row>
    <row r="17" spans="1:3" ht="13.5" customHeight="1">
      <c r="A17" s="571" t="s">
        <v>45</v>
      </c>
      <c r="B17" s="579" t="s">
        <v>114</v>
      </c>
      <c r="C17" s="602">
        <f>IF(SUM(C18:C20)='M4-Cuc'!C24,SUM(C18:C20),"SAI")</f>
        <v>1267737</v>
      </c>
    </row>
    <row r="18" spans="1:3" ht="13.5" customHeight="1">
      <c r="A18" s="573" t="s">
        <v>125</v>
      </c>
      <c r="B18" s="574" t="s">
        <v>161</v>
      </c>
      <c r="C18" s="601"/>
    </row>
    <row r="19" spans="1:3" s="576" customFormat="1" ht="13.5" customHeight="1">
      <c r="A19" s="573" t="s">
        <v>127</v>
      </c>
      <c r="B19" s="574" t="s">
        <v>128</v>
      </c>
      <c r="C19" s="578">
        <v>1267737</v>
      </c>
    </row>
    <row r="20" spans="1:3" s="576" customFormat="1" ht="13.5" customHeight="1">
      <c r="A20" s="573" t="s">
        <v>129</v>
      </c>
      <c r="B20" s="485" t="s">
        <v>130</v>
      </c>
      <c r="C20" s="578">
        <v>0</v>
      </c>
    </row>
    <row r="21" spans="1:3" s="576" customFormat="1" ht="14.25" customHeight="1">
      <c r="A21" s="573" t="s">
        <v>61</v>
      </c>
      <c r="B21" s="572" t="s">
        <v>217</v>
      </c>
      <c r="C21" s="588">
        <f>IF(SUM(C22:C28)='M4-Cuc'!C19,SUM(C22:C28),"SAI")</f>
        <v>230270</v>
      </c>
    </row>
    <row r="22" spans="1:3" s="576" customFormat="1" ht="13.5" customHeight="1">
      <c r="A22" s="573" t="s">
        <v>131</v>
      </c>
      <c r="B22" s="574" t="s">
        <v>132</v>
      </c>
      <c r="C22" s="578"/>
    </row>
    <row r="23" spans="1:3" s="576" customFormat="1" ht="13.5" customHeight="1">
      <c r="A23" s="573" t="s">
        <v>133</v>
      </c>
      <c r="B23" s="574" t="s">
        <v>134</v>
      </c>
      <c r="C23" s="578"/>
    </row>
    <row r="24" spans="1:3" s="576" customFormat="1" ht="13.5" customHeight="1">
      <c r="A24" s="573" t="s">
        <v>135</v>
      </c>
      <c r="B24" s="574" t="s">
        <v>162</v>
      </c>
      <c r="C24" s="578">
        <v>230270</v>
      </c>
    </row>
    <row r="25" spans="1:3" s="576" customFormat="1" ht="13.5" customHeight="1">
      <c r="A25" s="573" t="s">
        <v>137</v>
      </c>
      <c r="B25" s="574" t="s">
        <v>119</v>
      </c>
      <c r="C25" s="578"/>
    </row>
    <row r="26" spans="1:3" s="576" customFormat="1" ht="13.5" customHeight="1">
      <c r="A26" s="573" t="s">
        <v>138</v>
      </c>
      <c r="B26" s="574" t="s">
        <v>163</v>
      </c>
      <c r="C26" s="578"/>
    </row>
    <row r="27" spans="1:3" s="576" customFormat="1" ht="13.5" customHeight="1">
      <c r="A27" s="573" t="s">
        <v>139</v>
      </c>
      <c r="B27" s="574" t="s">
        <v>122</v>
      </c>
      <c r="C27" s="578"/>
    </row>
    <row r="28" spans="1:3" s="576" customFormat="1" ht="13.5" customHeight="1">
      <c r="A28" s="573" t="s">
        <v>164</v>
      </c>
      <c r="B28" s="574" t="s">
        <v>165</v>
      </c>
      <c r="C28" s="578"/>
    </row>
    <row r="29" spans="1:3" s="576" customFormat="1" ht="13.5" customHeight="1">
      <c r="A29" s="571" t="s">
        <v>62</v>
      </c>
      <c r="B29" s="572" t="s">
        <v>223</v>
      </c>
      <c r="C29" s="588">
        <f>IF(SUM(C30:C32)='M4-Cuc'!C25,SUM(C30:C32),"SAI")</f>
        <v>132159</v>
      </c>
    </row>
    <row r="30" spans="1:3" ht="13.5" customHeight="1">
      <c r="A30" s="573" t="s">
        <v>141</v>
      </c>
      <c r="B30" s="574" t="s">
        <v>132</v>
      </c>
      <c r="C30" s="601">
        <v>132159</v>
      </c>
    </row>
    <row r="31" spans="1:3" s="576" customFormat="1" ht="13.5" customHeight="1">
      <c r="A31" s="573" t="s">
        <v>142</v>
      </c>
      <c r="B31" s="574" t="s">
        <v>134</v>
      </c>
      <c r="C31" s="578"/>
    </row>
    <row r="32" spans="1:3" s="576" customFormat="1" ht="13.5" customHeight="1">
      <c r="A32" s="573" t="s">
        <v>143</v>
      </c>
      <c r="B32" s="574" t="s">
        <v>162</v>
      </c>
      <c r="C32" s="578"/>
    </row>
    <row r="33" spans="1:3" s="576" customFormat="1" ht="15.75">
      <c r="A33" s="394"/>
      <c r="B33" s="385"/>
      <c r="C33" s="385"/>
    </row>
    <row r="34" spans="1:3" s="576" customFormat="1" ht="15.75">
      <c r="A34" s="394"/>
      <c r="B34" s="385" t="s">
        <v>187</v>
      </c>
      <c r="C34" s="385"/>
    </row>
    <row r="35" spans="1:3" s="576" customFormat="1" ht="15.75">
      <c r="A35" s="394"/>
      <c r="B35" s="406" t="s">
        <v>188</v>
      </c>
      <c r="C35" s="385"/>
    </row>
    <row r="36" spans="1:3" s="576" customFormat="1" ht="15.75">
      <c r="A36" s="394"/>
      <c r="B36" s="385" t="s">
        <v>189</v>
      </c>
      <c r="C36" s="385"/>
    </row>
    <row r="37" spans="1:3" s="576" customFormat="1" ht="15.75">
      <c r="A37" s="394"/>
      <c r="B37" s="385"/>
      <c r="C37" s="385"/>
    </row>
    <row r="38" spans="1:3" s="576" customFormat="1" ht="15.75">
      <c r="A38" s="394"/>
      <c r="B38" s="385"/>
      <c r="C38" s="385"/>
    </row>
    <row r="39" spans="1:3" ht="15.75">
      <c r="A39" s="586"/>
      <c r="B39" s="385"/>
      <c r="C39" s="587"/>
    </row>
    <row r="40" ht="15.75">
      <c r="B40" s="587"/>
    </row>
  </sheetData>
  <sheetProtection password="CE28" sheet="1"/>
  <mergeCells count="3">
    <mergeCell ref="A1:C1"/>
    <mergeCell ref="A2:B2"/>
    <mergeCell ref="A3:B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Q62"/>
  <sheetViews>
    <sheetView zoomScalePageLayoutView="0" workbookViewId="0" topLeftCell="A10">
      <selection activeCell="D11" sqref="D11 F11:O11 F16:O17 D16:D17 C11:C25 E11:E25 C26:O26"/>
    </sheetView>
  </sheetViews>
  <sheetFormatPr defaultColWidth="9.00390625" defaultRowHeight="15.75"/>
  <cols>
    <col min="1" max="1" width="4.125" style="387" customWidth="1"/>
    <col min="2" max="2" width="22.50390625" style="536" customWidth="1"/>
    <col min="3" max="3" width="12.75390625" style="536" customWidth="1"/>
    <col min="4" max="4" width="11.375" style="536" customWidth="1"/>
    <col min="5" max="5" width="10.00390625" style="536" customWidth="1"/>
    <col min="6" max="6" width="7.625" style="536" customWidth="1"/>
    <col min="7" max="7" width="10.25390625" style="536" customWidth="1"/>
    <col min="8" max="8" width="7.625" style="536" customWidth="1"/>
    <col min="9" max="9" width="10.875" style="536" customWidth="1"/>
    <col min="10" max="10" width="12.25390625" style="536" customWidth="1"/>
    <col min="11" max="15" width="7.625" style="536" customWidth="1"/>
    <col min="16" max="16384" width="9.00390625" style="536" customWidth="1"/>
  </cols>
  <sheetData>
    <row r="1" spans="1:17" ht="24.75" customHeight="1">
      <c r="A1" s="829" t="s">
        <v>29</v>
      </c>
      <c r="B1" s="829"/>
      <c r="C1" s="591"/>
      <c r="D1" s="882" t="s">
        <v>170</v>
      </c>
      <c r="E1" s="882"/>
      <c r="F1" s="882"/>
      <c r="G1" s="882"/>
      <c r="H1" s="882"/>
      <c r="I1" s="882"/>
      <c r="J1" s="882"/>
      <c r="K1" s="882"/>
      <c r="L1" s="879" t="s">
        <v>251</v>
      </c>
      <c r="M1" s="879"/>
      <c r="N1" s="879"/>
      <c r="O1" s="879"/>
      <c r="P1" s="349"/>
      <c r="Q1" s="349"/>
    </row>
    <row r="2" spans="1:17" ht="16.5" customHeight="1">
      <c r="A2" s="829" t="s">
        <v>213</v>
      </c>
      <c r="B2" s="829"/>
      <c r="C2" s="829"/>
      <c r="D2" s="882" t="s">
        <v>152</v>
      </c>
      <c r="E2" s="882"/>
      <c r="F2" s="882"/>
      <c r="G2" s="882"/>
      <c r="H2" s="882"/>
      <c r="I2" s="882"/>
      <c r="J2" s="882"/>
      <c r="K2" s="882"/>
      <c r="L2" s="880" t="s">
        <v>205</v>
      </c>
      <c r="M2" s="880"/>
      <c r="N2" s="880"/>
      <c r="O2" s="880"/>
      <c r="P2" s="349"/>
      <c r="Q2" s="538"/>
    </row>
    <row r="3" spans="1:17" ht="16.5" customHeight="1">
      <c r="A3" s="829" t="s">
        <v>214</v>
      </c>
      <c r="B3" s="829"/>
      <c r="C3" s="349"/>
      <c r="D3" s="883" t="s">
        <v>16</v>
      </c>
      <c r="E3" s="883"/>
      <c r="F3" s="883"/>
      <c r="G3" s="883"/>
      <c r="H3" s="883"/>
      <c r="I3" s="883"/>
      <c r="J3" s="883"/>
      <c r="K3" s="883"/>
      <c r="L3" s="879" t="s">
        <v>252</v>
      </c>
      <c r="M3" s="881"/>
      <c r="N3" s="881"/>
      <c r="O3" s="881"/>
      <c r="P3" s="349"/>
      <c r="Q3" s="540"/>
    </row>
    <row r="4" spans="1:17" ht="16.5" customHeight="1">
      <c r="A4" s="350" t="s">
        <v>83</v>
      </c>
      <c r="B4" s="350"/>
      <c r="C4" s="351"/>
      <c r="D4" s="537"/>
      <c r="E4" s="537"/>
      <c r="F4" s="351"/>
      <c r="G4" s="541"/>
      <c r="H4" s="541"/>
      <c r="I4" s="541"/>
      <c r="J4" s="351"/>
      <c r="K4" s="537"/>
      <c r="L4" s="880" t="s">
        <v>249</v>
      </c>
      <c r="M4" s="880"/>
      <c r="N4" s="880"/>
      <c r="O4" s="880"/>
      <c r="P4" s="349"/>
      <c r="Q4" s="540"/>
    </row>
    <row r="5" spans="1:17" ht="16.5" customHeight="1">
      <c r="A5" s="384"/>
      <c r="B5" s="351"/>
      <c r="C5" s="351"/>
      <c r="D5" s="351"/>
      <c r="E5" s="351"/>
      <c r="F5" s="538"/>
      <c r="G5" s="543"/>
      <c r="H5" s="543"/>
      <c r="I5" s="543"/>
      <c r="J5" s="538"/>
      <c r="K5" s="383"/>
      <c r="L5" s="383"/>
      <c r="M5" s="383" t="s">
        <v>174</v>
      </c>
      <c r="N5" s="349"/>
      <c r="O5" s="349"/>
      <c r="P5" s="349"/>
      <c r="Q5" s="540"/>
    </row>
    <row r="6" spans="1:17" ht="18.75" customHeight="1">
      <c r="A6" s="864" t="s">
        <v>57</v>
      </c>
      <c r="B6" s="865"/>
      <c r="C6" s="870" t="s">
        <v>32</v>
      </c>
      <c r="D6" s="870" t="s">
        <v>207</v>
      </c>
      <c r="E6" s="872"/>
      <c r="F6" s="872"/>
      <c r="G6" s="872"/>
      <c r="H6" s="872"/>
      <c r="I6" s="872"/>
      <c r="J6" s="872"/>
      <c r="K6" s="872"/>
      <c r="L6" s="872"/>
      <c r="M6" s="872"/>
      <c r="N6" s="872"/>
      <c r="O6" s="873"/>
      <c r="P6" s="349"/>
      <c r="Q6" s="540"/>
    </row>
    <row r="7" spans="1:17" ht="20.25" customHeight="1">
      <c r="A7" s="866"/>
      <c r="B7" s="867"/>
      <c r="C7" s="871"/>
      <c r="D7" s="874" t="s">
        <v>84</v>
      </c>
      <c r="E7" s="876" t="s">
        <v>85</v>
      </c>
      <c r="F7" s="877"/>
      <c r="G7" s="878"/>
      <c r="H7" s="858" t="s">
        <v>86</v>
      </c>
      <c r="I7" s="858" t="s">
        <v>87</v>
      </c>
      <c r="J7" s="858" t="s">
        <v>178</v>
      </c>
      <c r="K7" s="858" t="s">
        <v>89</v>
      </c>
      <c r="L7" s="858" t="s">
        <v>90</v>
      </c>
      <c r="M7" s="858" t="s">
        <v>91</v>
      </c>
      <c r="N7" s="858" t="s">
        <v>156</v>
      </c>
      <c r="O7" s="858" t="s">
        <v>92</v>
      </c>
      <c r="P7" s="540"/>
      <c r="Q7" s="540"/>
    </row>
    <row r="8" spans="1:17" ht="21.75" customHeight="1">
      <c r="A8" s="866"/>
      <c r="B8" s="867"/>
      <c r="C8" s="871"/>
      <c r="D8" s="874"/>
      <c r="E8" s="860" t="s">
        <v>31</v>
      </c>
      <c r="F8" s="861" t="s">
        <v>9</v>
      </c>
      <c r="G8" s="862"/>
      <c r="H8" s="858"/>
      <c r="I8" s="858"/>
      <c r="J8" s="858"/>
      <c r="K8" s="858"/>
      <c r="L8" s="858"/>
      <c r="M8" s="858"/>
      <c r="N8" s="858"/>
      <c r="O8" s="858"/>
      <c r="P8" s="863"/>
      <c r="Q8" s="863"/>
    </row>
    <row r="9" spans="1:17" ht="39.75" customHeight="1">
      <c r="A9" s="868"/>
      <c r="B9" s="869"/>
      <c r="C9" s="871"/>
      <c r="D9" s="875"/>
      <c r="E9" s="859"/>
      <c r="F9" s="544" t="s">
        <v>93</v>
      </c>
      <c r="G9" s="545" t="s">
        <v>94</v>
      </c>
      <c r="H9" s="859"/>
      <c r="I9" s="859"/>
      <c r="J9" s="859"/>
      <c r="K9" s="859"/>
      <c r="L9" s="859"/>
      <c r="M9" s="859"/>
      <c r="N9" s="859"/>
      <c r="O9" s="859"/>
      <c r="P9" s="546"/>
      <c r="Q9" s="546"/>
    </row>
    <row r="10" spans="1:17" s="594" customFormat="1" ht="11.25" customHeight="1">
      <c r="A10" s="853" t="s">
        <v>33</v>
      </c>
      <c r="B10" s="854"/>
      <c r="C10" s="592">
        <v>1</v>
      </c>
      <c r="D10" s="592">
        <v>2</v>
      </c>
      <c r="E10" s="592">
        <v>3</v>
      </c>
      <c r="F10" s="592">
        <v>4</v>
      </c>
      <c r="G10" s="592">
        <v>5</v>
      </c>
      <c r="H10" s="592">
        <v>6</v>
      </c>
      <c r="I10" s="592">
        <v>7</v>
      </c>
      <c r="J10" s="592">
        <v>8</v>
      </c>
      <c r="K10" s="592">
        <v>9</v>
      </c>
      <c r="L10" s="592">
        <v>10</v>
      </c>
      <c r="M10" s="592">
        <v>11</v>
      </c>
      <c r="N10" s="592">
        <v>12</v>
      </c>
      <c r="O10" s="592">
        <v>13</v>
      </c>
      <c r="P10" s="593"/>
      <c r="Q10" s="593"/>
    </row>
    <row r="11" spans="1:17" ht="21" customHeight="1">
      <c r="A11" s="362" t="s">
        <v>0</v>
      </c>
      <c r="B11" s="363" t="s">
        <v>95</v>
      </c>
      <c r="C11" s="388">
        <f>IF((D11+E11+H11+I11+J11+K11+L11+M11+N11+O11)=(C14+C16),(C14+C16),CONCATENATE("Lệch là"," ",VALUE((C12+C13)-(C14+C16))))</f>
        <v>158766538</v>
      </c>
      <c r="D11" s="388">
        <f>IF((D12+D13)=(D14+D16),(D14+D16),CONCATENATE("Lệch là"," ",VALUE((D12+D13)-(D14+D16))))</f>
        <v>2453371</v>
      </c>
      <c r="E11" s="388">
        <f>F11+G11</f>
        <v>2314411</v>
      </c>
      <c r="F11" s="388">
        <f>IF((F12+F13)=(F14+F16),(F14+F16),CONCATENATE("Lệch là"," ",VALUE((F12+F13)-(F14+F16))))</f>
        <v>0</v>
      </c>
      <c r="G11" s="388">
        <f aca="true" t="shared" si="0" ref="G11:O11">IF((G12+G13)=(G14+G16),(G14+G16),CONCATENATE("Lệch là"," ",VALUE((G12+G13)-(G14+G16))))</f>
        <v>2314411</v>
      </c>
      <c r="H11" s="388">
        <f t="shared" si="0"/>
        <v>0</v>
      </c>
      <c r="I11" s="388">
        <f t="shared" si="0"/>
        <v>69777</v>
      </c>
      <c r="J11" s="388">
        <f t="shared" si="0"/>
        <v>153928979</v>
      </c>
      <c r="K11" s="388">
        <f t="shared" si="0"/>
        <v>0</v>
      </c>
      <c r="L11" s="388">
        <f t="shared" si="0"/>
        <v>0</v>
      </c>
      <c r="M11" s="388">
        <f t="shared" si="0"/>
        <v>0</v>
      </c>
      <c r="N11" s="388">
        <f t="shared" si="0"/>
        <v>0</v>
      </c>
      <c r="O11" s="388">
        <f t="shared" si="0"/>
        <v>0</v>
      </c>
      <c r="P11" s="540"/>
      <c r="Q11" s="540"/>
    </row>
    <row r="12" spans="1:17" ht="21" customHeight="1">
      <c r="A12" s="367">
        <v>1</v>
      </c>
      <c r="B12" s="368" t="s">
        <v>96</v>
      </c>
      <c r="C12" s="388">
        <f>D12+E12+H12+I12+J12+K12+L12+M12+N12+O12</f>
        <v>6208895</v>
      </c>
      <c r="D12" s="369">
        <v>2453371</v>
      </c>
      <c r="E12" s="388">
        <f aca="true" t="shared" si="1" ref="E12:E25">F12+G12</f>
        <v>932106</v>
      </c>
      <c r="F12" s="369"/>
      <c r="G12" s="369">
        <v>932106</v>
      </c>
      <c r="H12" s="369"/>
      <c r="I12" s="369">
        <v>69777</v>
      </c>
      <c r="J12" s="369">
        <v>2753641</v>
      </c>
      <c r="K12" s="369"/>
      <c r="L12" s="369"/>
      <c r="M12" s="369"/>
      <c r="N12" s="369"/>
      <c r="O12" s="369"/>
      <c r="P12" s="540"/>
      <c r="Q12" s="540"/>
    </row>
    <row r="13" spans="1:17" ht="21" customHeight="1">
      <c r="A13" s="367">
        <v>2</v>
      </c>
      <c r="B13" s="368" t="s">
        <v>97</v>
      </c>
      <c r="C13" s="388">
        <f>D13+E13+H13+I13+J13+K13+L13+M13+N13+O13</f>
        <v>152557643</v>
      </c>
      <c r="D13" s="369">
        <v>0</v>
      </c>
      <c r="E13" s="388">
        <f t="shared" si="1"/>
        <v>1382305</v>
      </c>
      <c r="F13" s="369"/>
      <c r="G13" s="369">
        <v>1382305</v>
      </c>
      <c r="H13" s="369"/>
      <c r="I13" s="369">
        <v>0</v>
      </c>
      <c r="J13" s="369">
        <v>151175338</v>
      </c>
      <c r="K13" s="369"/>
      <c r="L13" s="369"/>
      <c r="M13" s="369"/>
      <c r="N13" s="369"/>
      <c r="O13" s="369"/>
      <c r="P13" s="540"/>
      <c r="Q13" s="540"/>
    </row>
    <row r="14" spans="1:17" ht="21" customHeight="1">
      <c r="A14" s="371" t="s">
        <v>1</v>
      </c>
      <c r="B14" s="372" t="s">
        <v>98</v>
      </c>
      <c r="C14" s="388">
        <f>D14+E14+H14+I14+J14+K14+L14+M14+N14+O14</f>
        <v>0</v>
      </c>
      <c r="D14" s="369"/>
      <c r="E14" s="388">
        <f t="shared" si="1"/>
        <v>0</v>
      </c>
      <c r="F14" s="369"/>
      <c r="G14" s="369">
        <v>0</v>
      </c>
      <c r="H14" s="369"/>
      <c r="I14" s="369"/>
      <c r="J14" s="369"/>
      <c r="K14" s="369"/>
      <c r="L14" s="369"/>
      <c r="M14" s="369"/>
      <c r="N14" s="369"/>
      <c r="O14" s="369"/>
      <c r="P14" s="540"/>
      <c r="Q14" s="540"/>
    </row>
    <row r="15" spans="1:17" ht="21" customHeight="1">
      <c r="A15" s="371" t="s">
        <v>12</v>
      </c>
      <c r="B15" s="372" t="s">
        <v>99</v>
      </c>
      <c r="C15" s="388">
        <f>D15+E15+H15+I15+J15+K15+L15+M15+N15+O15</f>
        <v>0</v>
      </c>
      <c r="D15" s="369"/>
      <c r="E15" s="388">
        <f t="shared" si="1"/>
        <v>0</v>
      </c>
      <c r="F15" s="369"/>
      <c r="G15" s="369"/>
      <c r="H15" s="369"/>
      <c r="I15" s="369"/>
      <c r="J15" s="369"/>
      <c r="K15" s="369"/>
      <c r="L15" s="369"/>
      <c r="M15" s="369"/>
      <c r="N15" s="369"/>
      <c r="O15" s="369"/>
      <c r="P15" s="540"/>
      <c r="Q15" s="540"/>
    </row>
    <row r="16" spans="1:17" ht="21" customHeight="1">
      <c r="A16" s="371" t="s">
        <v>100</v>
      </c>
      <c r="B16" s="372" t="s">
        <v>101</v>
      </c>
      <c r="C16" s="388">
        <f>C17+C25</f>
        <v>158766538</v>
      </c>
      <c r="D16" s="388">
        <f>D17+D25</f>
        <v>2453371</v>
      </c>
      <c r="E16" s="388">
        <f t="shared" si="1"/>
        <v>2314411</v>
      </c>
      <c r="F16" s="388">
        <f>F17+F25</f>
        <v>0</v>
      </c>
      <c r="G16" s="388">
        <f aca="true" t="shared" si="2" ref="G16:O16">G17+G25</f>
        <v>2314411</v>
      </c>
      <c r="H16" s="388">
        <f t="shared" si="2"/>
        <v>0</v>
      </c>
      <c r="I16" s="388">
        <f t="shared" si="2"/>
        <v>69777</v>
      </c>
      <c r="J16" s="388">
        <f t="shared" si="2"/>
        <v>153928979</v>
      </c>
      <c r="K16" s="388">
        <f t="shared" si="2"/>
        <v>0</v>
      </c>
      <c r="L16" s="388">
        <f t="shared" si="2"/>
        <v>0</v>
      </c>
      <c r="M16" s="388">
        <f t="shared" si="2"/>
        <v>0</v>
      </c>
      <c r="N16" s="388">
        <f t="shared" si="2"/>
        <v>0</v>
      </c>
      <c r="O16" s="388">
        <f t="shared" si="2"/>
        <v>0</v>
      </c>
      <c r="P16" s="540"/>
      <c r="Q16" s="349"/>
    </row>
    <row r="17" spans="1:17" ht="21" customHeight="1">
      <c r="A17" s="371" t="s">
        <v>39</v>
      </c>
      <c r="B17" s="373" t="s">
        <v>102</v>
      </c>
      <c r="C17" s="388">
        <f>SUM(C18:C24)</f>
        <v>158634379</v>
      </c>
      <c r="D17" s="388">
        <f>SUM(D18:D24)</f>
        <v>2453371</v>
      </c>
      <c r="E17" s="388">
        <f t="shared" si="1"/>
        <v>2182252</v>
      </c>
      <c r="F17" s="388">
        <f>SUM(F18:F24)</f>
        <v>0</v>
      </c>
      <c r="G17" s="388">
        <f>SUM(G18:G24)</f>
        <v>2182252</v>
      </c>
      <c r="H17" s="388">
        <f>SUM(H18:H24)</f>
        <v>0</v>
      </c>
      <c r="I17" s="388">
        <f aca="true" t="shared" si="3" ref="I17:O17">SUM(I18:I24)</f>
        <v>69777</v>
      </c>
      <c r="J17" s="388">
        <f t="shared" si="3"/>
        <v>153928979</v>
      </c>
      <c r="K17" s="388">
        <f t="shared" si="3"/>
        <v>0</v>
      </c>
      <c r="L17" s="388">
        <f t="shared" si="3"/>
        <v>0</v>
      </c>
      <c r="M17" s="388">
        <f t="shared" si="3"/>
        <v>0</v>
      </c>
      <c r="N17" s="388">
        <f t="shared" si="3"/>
        <v>0</v>
      </c>
      <c r="O17" s="388">
        <f t="shared" si="3"/>
        <v>0</v>
      </c>
      <c r="P17" s="540"/>
      <c r="Q17" s="349"/>
    </row>
    <row r="18" spans="1:17" ht="21" customHeight="1">
      <c r="A18" s="367" t="s">
        <v>41</v>
      </c>
      <c r="B18" s="368" t="s">
        <v>103</v>
      </c>
      <c r="C18" s="388">
        <f aca="true" t="shared" si="4" ref="C18:C25">D18+E18+H18+I18+J18+K18+L18+M18+N18+O18</f>
        <v>346154</v>
      </c>
      <c r="D18" s="369">
        <v>1</v>
      </c>
      <c r="E18" s="388">
        <f t="shared" si="1"/>
        <v>68480</v>
      </c>
      <c r="F18" s="369"/>
      <c r="G18" s="369">
        <v>68480</v>
      </c>
      <c r="H18" s="369"/>
      <c r="I18" s="369">
        <v>0</v>
      </c>
      <c r="J18" s="369">
        <v>277673</v>
      </c>
      <c r="K18" s="369"/>
      <c r="L18" s="369"/>
      <c r="M18" s="369"/>
      <c r="N18" s="369"/>
      <c r="O18" s="369"/>
      <c r="P18" s="540"/>
      <c r="Q18" s="349"/>
    </row>
    <row r="19" spans="1:17" ht="15.75">
      <c r="A19" s="367" t="s">
        <v>42</v>
      </c>
      <c r="B19" s="368" t="s">
        <v>104</v>
      </c>
      <c r="C19" s="388">
        <f t="shared" si="4"/>
        <v>230270</v>
      </c>
      <c r="D19" s="369">
        <v>0</v>
      </c>
      <c r="E19" s="388">
        <f t="shared" si="1"/>
        <v>0</v>
      </c>
      <c r="F19" s="369"/>
      <c r="G19" s="369"/>
      <c r="H19" s="369"/>
      <c r="I19" s="369">
        <v>0</v>
      </c>
      <c r="J19" s="369">
        <v>230270</v>
      </c>
      <c r="K19" s="369"/>
      <c r="L19" s="369"/>
      <c r="M19" s="369"/>
      <c r="N19" s="369"/>
      <c r="O19" s="369"/>
      <c r="P19" s="540"/>
      <c r="Q19" s="349"/>
    </row>
    <row r="20" spans="1:17" ht="15.75">
      <c r="A20" s="367" t="s">
        <v>105</v>
      </c>
      <c r="B20" s="368" t="s">
        <v>106</v>
      </c>
      <c r="C20" s="388">
        <f t="shared" si="4"/>
        <v>156730218</v>
      </c>
      <c r="D20" s="369">
        <v>2321033</v>
      </c>
      <c r="E20" s="388">
        <f t="shared" si="1"/>
        <v>2053772</v>
      </c>
      <c r="F20" s="369"/>
      <c r="G20" s="369">
        <v>2053772</v>
      </c>
      <c r="H20" s="369"/>
      <c r="I20" s="369">
        <v>69777</v>
      </c>
      <c r="J20" s="369">
        <v>152285636</v>
      </c>
      <c r="K20" s="369"/>
      <c r="L20" s="369"/>
      <c r="M20" s="369"/>
      <c r="N20" s="369"/>
      <c r="O20" s="369"/>
      <c r="P20" s="540"/>
      <c r="Q20" s="349"/>
    </row>
    <row r="21" spans="1:17" ht="21" customHeight="1">
      <c r="A21" s="367" t="s">
        <v>107</v>
      </c>
      <c r="B21" s="368" t="s">
        <v>108</v>
      </c>
      <c r="C21" s="388">
        <f t="shared" si="4"/>
        <v>60000</v>
      </c>
      <c r="D21" s="369">
        <v>0</v>
      </c>
      <c r="E21" s="388">
        <f t="shared" si="1"/>
        <v>60000</v>
      </c>
      <c r="F21" s="369"/>
      <c r="G21" s="369">
        <v>60000</v>
      </c>
      <c r="H21" s="369"/>
      <c r="I21" s="369"/>
      <c r="J21" s="369"/>
      <c r="K21" s="369"/>
      <c r="L21" s="369"/>
      <c r="M21" s="369"/>
      <c r="N21" s="369"/>
      <c r="O21" s="369"/>
      <c r="P21" s="540"/>
      <c r="Q21" s="349"/>
    </row>
    <row r="22" spans="1:17" ht="21" customHeight="1">
      <c r="A22" s="367" t="s">
        <v>109</v>
      </c>
      <c r="B22" s="368" t="s">
        <v>110</v>
      </c>
      <c r="C22" s="388">
        <f t="shared" si="4"/>
        <v>0</v>
      </c>
      <c r="D22" s="369"/>
      <c r="E22" s="388">
        <f t="shared" si="1"/>
        <v>0</v>
      </c>
      <c r="F22" s="369"/>
      <c r="G22" s="369"/>
      <c r="H22" s="369"/>
      <c r="I22" s="369"/>
      <c r="J22" s="369"/>
      <c r="K22" s="369"/>
      <c r="L22" s="369"/>
      <c r="M22" s="369"/>
      <c r="N22" s="369"/>
      <c r="O22" s="369"/>
      <c r="P22" s="540"/>
      <c r="Q22" s="349"/>
    </row>
    <row r="23" spans="1:17" ht="25.5">
      <c r="A23" s="367" t="s">
        <v>111</v>
      </c>
      <c r="B23" s="374" t="s">
        <v>112</v>
      </c>
      <c r="C23" s="388">
        <f t="shared" si="4"/>
        <v>0</v>
      </c>
      <c r="D23" s="369"/>
      <c r="E23" s="388">
        <f t="shared" si="1"/>
        <v>0</v>
      </c>
      <c r="F23" s="369"/>
      <c r="G23" s="369"/>
      <c r="H23" s="369"/>
      <c r="I23" s="369"/>
      <c r="J23" s="369"/>
      <c r="K23" s="369"/>
      <c r="L23" s="369"/>
      <c r="M23" s="369"/>
      <c r="N23" s="369"/>
      <c r="O23" s="369"/>
      <c r="P23" s="540"/>
      <c r="Q23" s="349"/>
    </row>
    <row r="24" spans="1:17" ht="21" customHeight="1">
      <c r="A24" s="367" t="s">
        <v>113</v>
      </c>
      <c r="B24" s="368" t="s">
        <v>114</v>
      </c>
      <c r="C24" s="388">
        <f t="shared" si="4"/>
        <v>1267737</v>
      </c>
      <c r="D24" s="369">
        <v>132337</v>
      </c>
      <c r="E24" s="388">
        <f t="shared" si="1"/>
        <v>0</v>
      </c>
      <c r="F24" s="369"/>
      <c r="G24" s="369"/>
      <c r="H24" s="369"/>
      <c r="I24" s="369"/>
      <c r="J24" s="369">
        <v>1135400</v>
      </c>
      <c r="K24" s="369"/>
      <c r="L24" s="369"/>
      <c r="M24" s="369"/>
      <c r="N24" s="369"/>
      <c r="O24" s="369"/>
      <c r="P24" s="540"/>
      <c r="Q24" s="349"/>
    </row>
    <row r="25" spans="1:17" ht="21" customHeight="1">
      <c r="A25" s="371" t="s">
        <v>40</v>
      </c>
      <c r="B25" s="372" t="s">
        <v>115</v>
      </c>
      <c r="C25" s="388">
        <f t="shared" si="4"/>
        <v>132159</v>
      </c>
      <c r="D25" s="369">
        <v>0</v>
      </c>
      <c r="E25" s="388">
        <f t="shared" si="1"/>
        <v>132159</v>
      </c>
      <c r="F25" s="369"/>
      <c r="G25" s="369">
        <v>132159</v>
      </c>
      <c r="H25" s="369"/>
      <c r="I25" s="369">
        <v>0</v>
      </c>
      <c r="J25" s="369">
        <v>0</v>
      </c>
      <c r="K25" s="369"/>
      <c r="L25" s="369"/>
      <c r="M25" s="369"/>
      <c r="N25" s="369"/>
      <c r="O25" s="369"/>
      <c r="P25" s="540"/>
      <c r="Q25" s="349"/>
    </row>
    <row r="26" spans="1:17" ht="33" customHeight="1">
      <c r="A26" s="375" t="s">
        <v>64</v>
      </c>
      <c r="B26" s="595" t="s">
        <v>116</v>
      </c>
      <c r="C26" s="392">
        <f>(C18+C19)/C17*100</f>
        <v>0.3633663797429434</v>
      </c>
      <c r="D26" s="392">
        <f aca="true" t="shared" si="5" ref="D26:O26">(D18+D19)/D17*100</f>
        <v>4.0760243762561795E-05</v>
      </c>
      <c r="E26" s="392">
        <f t="shared" si="5"/>
        <v>3.138042719172671</v>
      </c>
      <c r="F26" s="392" t="e">
        <f t="shared" si="5"/>
        <v>#DIV/0!</v>
      </c>
      <c r="G26" s="392">
        <f t="shared" si="5"/>
        <v>3.138042719172671</v>
      </c>
      <c r="H26" s="392" t="e">
        <f t="shared" si="5"/>
        <v>#DIV/0!</v>
      </c>
      <c r="I26" s="392">
        <f t="shared" si="5"/>
        <v>0</v>
      </c>
      <c r="J26" s="392">
        <f t="shared" si="5"/>
        <v>0.3299852979600417</v>
      </c>
      <c r="K26" s="392" t="e">
        <f t="shared" si="5"/>
        <v>#DIV/0!</v>
      </c>
      <c r="L26" s="392" t="e">
        <f t="shared" si="5"/>
        <v>#DIV/0!</v>
      </c>
      <c r="M26" s="392" t="e">
        <f t="shared" si="5"/>
        <v>#DIV/0!</v>
      </c>
      <c r="N26" s="392" t="e">
        <f t="shared" si="5"/>
        <v>#DIV/0!</v>
      </c>
      <c r="O26" s="392" t="e">
        <f t="shared" si="5"/>
        <v>#DIV/0!</v>
      </c>
      <c r="P26" s="540"/>
      <c r="Q26" s="349"/>
    </row>
    <row r="27" spans="1:13" s="349" customFormat="1" ht="15.75" customHeight="1">
      <c r="A27" s="558"/>
      <c r="B27" s="596"/>
      <c r="J27" s="855" t="s">
        <v>10</v>
      </c>
      <c r="K27" s="855"/>
      <c r="L27" s="855"/>
      <c r="M27" s="855"/>
    </row>
    <row r="28" spans="1:17" s="365" customFormat="1" ht="21.75" customHeight="1">
      <c r="A28" s="559"/>
      <c r="B28" s="383"/>
      <c r="C28" s="540"/>
      <c r="D28" s="540"/>
      <c r="E28" s="540"/>
      <c r="F28" s="540"/>
      <c r="G28" s="540"/>
      <c r="H28" s="540"/>
      <c r="I28" s="597"/>
      <c r="J28" s="597"/>
      <c r="K28" s="540"/>
      <c r="L28" s="540"/>
      <c r="M28" s="540"/>
      <c r="N28" s="540"/>
      <c r="O28" s="540"/>
      <c r="P28" s="540"/>
      <c r="Q28" s="540"/>
    </row>
    <row r="29" spans="1:10" s="365" customFormat="1" ht="21.75" customHeight="1">
      <c r="A29" s="856"/>
      <c r="B29" s="856"/>
      <c r="C29" s="560"/>
      <c r="D29" s="560"/>
      <c r="E29" s="560"/>
      <c r="I29" s="598"/>
      <c r="J29" s="598"/>
    </row>
    <row r="30" spans="1:10" s="365" customFormat="1" ht="21.75" customHeight="1">
      <c r="A30" s="856"/>
      <c r="B30" s="856"/>
      <c r="C30" s="560"/>
      <c r="D30" s="560"/>
      <c r="E30" s="560"/>
      <c r="F30" s="365" t="s">
        <v>5</v>
      </c>
      <c r="I30" s="857"/>
      <c r="J30" s="857"/>
    </row>
    <row r="31" spans="1:10" s="365" customFormat="1" ht="21.75" customHeight="1">
      <c r="A31" s="561"/>
      <c r="B31" s="562"/>
      <c r="C31" s="560"/>
      <c r="D31" s="560" t="s">
        <v>5</v>
      </c>
      <c r="E31" s="560"/>
      <c r="I31" s="856"/>
      <c r="J31" s="856"/>
    </row>
    <row r="32" s="365" customFormat="1" ht="19.5" customHeight="1">
      <c r="A32" s="386"/>
    </row>
    <row r="33" spans="1:13" ht="24" customHeight="1">
      <c r="A33" s="852"/>
      <c r="B33" s="852"/>
      <c r="C33" s="365"/>
      <c r="D33" s="365"/>
      <c r="E33" s="365"/>
      <c r="F33" s="365"/>
      <c r="G33" s="365"/>
      <c r="H33" s="365"/>
      <c r="I33" s="852"/>
      <c r="J33" s="852"/>
      <c r="K33" s="365"/>
      <c r="L33" s="365"/>
      <c r="M33" s="365"/>
    </row>
    <row r="34" spans="1:13" ht="17.25" customHeight="1">
      <c r="A34" s="851"/>
      <c r="B34" s="851"/>
      <c r="C34" s="365"/>
      <c r="D34" s="365"/>
      <c r="E34" s="365"/>
      <c r="F34" s="365"/>
      <c r="G34" s="365"/>
      <c r="H34" s="365"/>
      <c r="I34" s="851"/>
      <c r="J34" s="851"/>
      <c r="K34" s="365"/>
      <c r="L34" s="365"/>
      <c r="M34" s="365"/>
    </row>
    <row r="35" spans="1:13" ht="17.25" customHeight="1">
      <c r="A35" s="851"/>
      <c r="B35" s="851"/>
      <c r="C35" s="365"/>
      <c r="D35" s="365"/>
      <c r="E35" s="365"/>
      <c r="F35" s="365"/>
      <c r="G35" s="365"/>
      <c r="H35" s="365"/>
      <c r="I35" s="851"/>
      <c r="J35" s="851"/>
      <c r="K35" s="365"/>
      <c r="L35" s="365"/>
      <c r="M35" s="365"/>
    </row>
    <row r="36" spans="1:13" ht="17.25" customHeight="1">
      <c r="A36" s="851"/>
      <c r="B36" s="851"/>
      <c r="C36" s="365"/>
      <c r="D36" s="365"/>
      <c r="E36" s="365"/>
      <c r="F36" s="365"/>
      <c r="G36" s="365"/>
      <c r="H36" s="365"/>
      <c r="I36" s="851"/>
      <c r="J36" s="851"/>
      <c r="K36" s="365"/>
      <c r="L36" s="365"/>
      <c r="M36" s="365"/>
    </row>
    <row r="37" spans="1:13" ht="17.25" customHeight="1">
      <c r="A37" s="851"/>
      <c r="B37" s="851"/>
      <c r="C37" s="365"/>
      <c r="D37" s="365"/>
      <c r="E37" s="365"/>
      <c r="F37" s="365"/>
      <c r="G37" s="365"/>
      <c r="H37" s="365"/>
      <c r="I37" s="851"/>
      <c r="J37" s="851"/>
      <c r="K37" s="365"/>
      <c r="L37" s="365"/>
      <c r="M37" s="365"/>
    </row>
    <row r="38" spans="1:13" ht="15">
      <c r="A38" s="386"/>
      <c r="B38" s="365"/>
      <c r="C38" s="365"/>
      <c r="D38" s="365"/>
      <c r="E38" s="365"/>
      <c r="F38" s="365"/>
      <c r="G38" s="365"/>
      <c r="H38" s="365"/>
      <c r="I38" s="851"/>
      <c r="J38" s="851"/>
      <c r="K38" s="365"/>
      <c r="L38" s="365"/>
      <c r="M38" s="365"/>
    </row>
    <row r="39" spans="1:13" ht="15">
      <c r="A39" s="386"/>
      <c r="B39" s="365"/>
      <c r="C39" s="365"/>
      <c r="D39" s="365"/>
      <c r="E39" s="365"/>
      <c r="F39" s="365"/>
      <c r="G39" s="365"/>
      <c r="H39" s="365"/>
      <c r="I39" s="563"/>
      <c r="J39" s="563"/>
      <c r="K39" s="365"/>
      <c r="L39" s="365"/>
      <c r="M39" s="365"/>
    </row>
    <row r="40" spans="1:13" ht="17.25">
      <c r="A40" s="386"/>
      <c r="B40" s="852"/>
      <c r="C40" s="852"/>
      <c r="D40" s="852"/>
      <c r="E40" s="852"/>
      <c r="F40" s="852"/>
      <c r="G40" s="564"/>
      <c r="H40" s="564"/>
      <c r="I40" s="365"/>
      <c r="J40" s="365"/>
      <c r="K40" s="365"/>
      <c r="L40" s="365"/>
      <c r="M40" s="365"/>
    </row>
    <row r="41" spans="1:13" ht="15.75">
      <c r="A41" s="386"/>
      <c r="B41" s="851"/>
      <c r="C41" s="851"/>
      <c r="D41" s="851"/>
      <c r="E41" s="851"/>
      <c r="F41" s="851"/>
      <c r="G41" s="563"/>
      <c r="H41" s="563"/>
      <c r="I41" s="365"/>
      <c r="J41" s="365"/>
      <c r="K41" s="565"/>
      <c r="L41" s="565"/>
      <c r="M41" s="565"/>
    </row>
    <row r="42" spans="1:13" ht="15">
      <c r="A42" s="386"/>
      <c r="B42" s="851"/>
      <c r="C42" s="851"/>
      <c r="D42" s="851"/>
      <c r="E42" s="851"/>
      <c r="F42" s="851"/>
      <c r="G42" s="563"/>
      <c r="H42" s="563"/>
      <c r="I42" s="365"/>
      <c r="J42" s="365"/>
      <c r="K42" s="365"/>
      <c r="L42" s="365"/>
      <c r="M42" s="365"/>
    </row>
    <row r="43" spans="1:13" ht="15">
      <c r="A43" s="386"/>
      <c r="B43" s="851"/>
      <c r="C43" s="851"/>
      <c r="D43" s="851"/>
      <c r="E43" s="851"/>
      <c r="F43" s="851"/>
      <c r="G43" s="563"/>
      <c r="H43" s="563"/>
      <c r="I43" s="365"/>
      <c r="J43" s="365"/>
      <c r="K43" s="365"/>
      <c r="L43" s="365"/>
      <c r="M43" s="365"/>
    </row>
    <row r="44" spans="1:13" ht="15">
      <c r="A44" s="386"/>
      <c r="B44" s="851"/>
      <c r="C44" s="851"/>
      <c r="D44" s="851"/>
      <c r="E44" s="851"/>
      <c r="F44" s="851"/>
      <c r="G44" s="563"/>
      <c r="H44" s="563"/>
      <c r="I44" s="365"/>
      <c r="J44" s="365"/>
      <c r="K44" s="365"/>
      <c r="L44" s="365"/>
      <c r="M44" s="365"/>
    </row>
    <row r="45" spans="1:13" ht="15">
      <c r="A45" s="386"/>
      <c r="B45" s="365"/>
      <c r="C45" s="365"/>
      <c r="D45" s="365"/>
      <c r="E45" s="365"/>
      <c r="F45" s="365"/>
      <c r="G45" s="365"/>
      <c r="H45" s="365"/>
      <c r="I45" s="365"/>
      <c r="J45" s="365"/>
      <c r="K45" s="365"/>
      <c r="L45" s="365"/>
      <c r="M45" s="365"/>
    </row>
    <row r="46" spans="1:13" ht="15.75">
      <c r="A46" s="386"/>
      <c r="B46" s="540"/>
      <c r="C46" s="365"/>
      <c r="D46" s="365"/>
      <c r="E46" s="365"/>
      <c r="F46" s="365"/>
      <c r="G46" s="365"/>
      <c r="H46" s="365"/>
      <c r="I46" s="365"/>
      <c r="J46" s="365"/>
      <c r="K46" s="365"/>
      <c r="L46" s="365"/>
      <c r="M46" s="365"/>
    </row>
    <row r="47" spans="1:13" ht="15">
      <c r="A47" s="386"/>
      <c r="B47" s="365"/>
      <c r="C47" s="365"/>
      <c r="D47" s="365"/>
      <c r="E47" s="365"/>
      <c r="F47" s="365"/>
      <c r="G47" s="365"/>
      <c r="H47" s="365"/>
      <c r="I47" s="365"/>
      <c r="J47" s="365"/>
      <c r="K47" s="365"/>
      <c r="L47" s="365"/>
      <c r="M47" s="365"/>
    </row>
    <row r="48" spans="1:13" ht="15">
      <c r="A48" s="386"/>
      <c r="B48" s="365"/>
      <c r="C48" s="365"/>
      <c r="D48" s="365"/>
      <c r="E48" s="365"/>
      <c r="F48" s="365"/>
      <c r="G48" s="365"/>
      <c r="H48" s="365"/>
      <c r="I48" s="365"/>
      <c r="J48" s="365"/>
      <c r="K48" s="365"/>
      <c r="L48" s="365"/>
      <c r="M48" s="365"/>
    </row>
    <row r="49" spans="1:13" ht="15">
      <c r="A49" s="386"/>
      <c r="B49" s="365"/>
      <c r="C49" s="365"/>
      <c r="D49" s="365"/>
      <c r="E49" s="365"/>
      <c r="F49" s="365"/>
      <c r="G49" s="365"/>
      <c r="H49" s="365"/>
      <c r="I49" s="365"/>
      <c r="J49" s="365"/>
      <c r="K49" s="365"/>
      <c r="L49" s="365"/>
      <c r="M49" s="365"/>
    </row>
    <row r="50" spans="1:13" ht="15">
      <c r="A50" s="386"/>
      <c r="B50" s="365"/>
      <c r="C50" s="365"/>
      <c r="D50" s="365"/>
      <c r="E50" s="365"/>
      <c r="F50" s="365"/>
      <c r="G50" s="365"/>
      <c r="H50" s="365"/>
      <c r="I50" s="365"/>
      <c r="J50" s="365"/>
      <c r="K50" s="365"/>
      <c r="L50" s="365"/>
      <c r="M50" s="365"/>
    </row>
    <row r="51" spans="1:13" ht="15">
      <c r="A51" s="386"/>
      <c r="B51" s="365"/>
      <c r="C51" s="365"/>
      <c r="D51" s="365"/>
      <c r="E51" s="365"/>
      <c r="F51" s="365"/>
      <c r="G51" s="365"/>
      <c r="H51" s="365"/>
      <c r="I51" s="365"/>
      <c r="J51" s="365"/>
      <c r="K51" s="365"/>
      <c r="L51" s="365"/>
      <c r="M51" s="365"/>
    </row>
    <row r="52" spans="1:13" ht="15">
      <c r="A52" s="386"/>
      <c r="B52" s="365"/>
      <c r="C52" s="365"/>
      <c r="D52" s="365"/>
      <c r="E52" s="365"/>
      <c r="F52" s="365"/>
      <c r="G52" s="365"/>
      <c r="H52" s="365"/>
      <c r="I52" s="365"/>
      <c r="J52" s="365"/>
      <c r="K52" s="365"/>
      <c r="L52" s="365"/>
      <c r="M52" s="365"/>
    </row>
    <row r="53" spans="1:13" ht="15">
      <c r="A53" s="386"/>
      <c r="B53" s="365"/>
      <c r="C53" s="365"/>
      <c r="D53" s="365"/>
      <c r="E53" s="365"/>
      <c r="F53" s="365"/>
      <c r="G53" s="365"/>
      <c r="H53" s="365"/>
      <c r="I53" s="365"/>
      <c r="J53" s="365"/>
      <c r="K53" s="365"/>
      <c r="L53" s="365"/>
      <c r="M53" s="365"/>
    </row>
    <row r="54" spans="1:13" ht="15">
      <c r="A54" s="386"/>
      <c r="B54" s="365"/>
      <c r="C54" s="365"/>
      <c r="D54" s="365"/>
      <c r="E54" s="365"/>
      <c r="F54" s="365"/>
      <c r="G54" s="365"/>
      <c r="H54" s="365"/>
      <c r="I54" s="365"/>
      <c r="J54" s="365"/>
      <c r="K54" s="365"/>
      <c r="L54" s="365"/>
      <c r="M54" s="365"/>
    </row>
    <row r="55" spans="1:13" ht="15">
      <c r="A55" s="386"/>
      <c r="B55" s="365"/>
      <c r="C55" s="365"/>
      <c r="D55" s="365"/>
      <c r="E55" s="365"/>
      <c r="F55" s="365"/>
      <c r="G55" s="365"/>
      <c r="H55" s="365"/>
      <c r="I55" s="365"/>
      <c r="J55" s="365"/>
      <c r="K55" s="365"/>
      <c r="L55" s="365"/>
      <c r="M55" s="365"/>
    </row>
    <row r="56" spans="1:13" ht="15">
      <c r="A56" s="386"/>
      <c r="B56" s="365"/>
      <c r="C56" s="365"/>
      <c r="D56" s="365"/>
      <c r="E56" s="365"/>
      <c r="F56" s="365"/>
      <c r="G56" s="365"/>
      <c r="H56" s="365"/>
      <c r="I56" s="365"/>
      <c r="J56" s="365"/>
      <c r="K56" s="365"/>
      <c r="L56" s="365"/>
      <c r="M56" s="365"/>
    </row>
    <row r="57" spans="1:13" ht="15">
      <c r="A57" s="386"/>
      <c r="B57" s="365"/>
      <c r="C57" s="365"/>
      <c r="D57" s="365"/>
      <c r="E57" s="365"/>
      <c r="F57" s="365"/>
      <c r="G57" s="365"/>
      <c r="H57" s="365"/>
      <c r="I57" s="365"/>
      <c r="J57" s="365"/>
      <c r="K57" s="365"/>
      <c r="L57" s="365"/>
      <c r="M57" s="365"/>
    </row>
    <row r="58" spans="1:13" ht="15">
      <c r="A58" s="386"/>
      <c r="B58" s="365"/>
      <c r="C58" s="365"/>
      <c r="D58" s="365"/>
      <c r="E58" s="365"/>
      <c r="F58" s="365"/>
      <c r="G58" s="365"/>
      <c r="H58" s="365"/>
      <c r="I58" s="365"/>
      <c r="J58" s="365"/>
      <c r="K58" s="365"/>
      <c r="L58" s="365"/>
      <c r="M58" s="365"/>
    </row>
    <row r="59" spans="1:13" ht="15">
      <c r="A59" s="386"/>
      <c r="B59" s="365"/>
      <c r="C59" s="365"/>
      <c r="D59" s="365"/>
      <c r="E59" s="365"/>
      <c r="F59" s="365"/>
      <c r="G59" s="365"/>
      <c r="H59" s="365"/>
      <c r="I59" s="365"/>
      <c r="J59" s="365"/>
      <c r="K59" s="365"/>
      <c r="L59" s="365"/>
      <c r="M59" s="365"/>
    </row>
    <row r="60" spans="1:13" ht="15">
      <c r="A60" s="386"/>
      <c r="B60" s="365"/>
      <c r="C60" s="365"/>
      <c r="D60" s="365"/>
      <c r="E60" s="365"/>
      <c r="F60" s="365"/>
      <c r="G60" s="365"/>
      <c r="H60" s="365"/>
      <c r="I60" s="365"/>
      <c r="J60" s="365"/>
      <c r="K60" s="365"/>
      <c r="L60" s="365"/>
      <c r="M60" s="365"/>
    </row>
    <row r="61" spans="1:13" ht="15">
      <c r="A61" s="386"/>
      <c r="B61" s="365"/>
      <c r="C61" s="365"/>
      <c r="D61" s="365"/>
      <c r="E61" s="365"/>
      <c r="F61" s="365"/>
      <c r="G61" s="365"/>
      <c r="H61" s="365"/>
      <c r="I61" s="365"/>
      <c r="J61" s="365"/>
      <c r="K61" s="365"/>
      <c r="L61" s="365"/>
      <c r="M61" s="365"/>
    </row>
    <row r="62" spans="1:13" ht="15">
      <c r="A62" s="386"/>
      <c r="B62" s="365"/>
      <c r="C62" s="365"/>
      <c r="D62" s="365"/>
      <c r="E62" s="365"/>
      <c r="F62" s="365"/>
      <c r="G62" s="365"/>
      <c r="H62" s="365"/>
      <c r="I62" s="365"/>
      <c r="J62" s="365"/>
      <c r="K62" s="365"/>
      <c r="L62" s="365"/>
      <c r="M62" s="365"/>
    </row>
  </sheetData>
  <sheetProtection password="CE28" sheet="1"/>
  <mergeCells count="48">
    <mergeCell ref="L1:O1"/>
    <mergeCell ref="L2:O2"/>
    <mergeCell ref="L3:O3"/>
    <mergeCell ref="L4:O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3" right="0.2" top="0.55" bottom="0.37" header="0.53" footer="0.3"/>
  <pageSetup horizontalDpi="600" verticalDpi="600" orientation="landscape" paperSize="9" scale="90" r:id="rId2"/>
  <drawing r:id="rId1"/>
</worksheet>
</file>

<file path=xl/worksheets/sheet16.xml><?xml version="1.0" encoding="utf-8"?>
<worksheet xmlns="http://schemas.openxmlformats.org/spreadsheetml/2006/main" xmlns:r="http://schemas.openxmlformats.org/officeDocument/2006/relationships">
  <dimension ref="A1:D41"/>
  <sheetViews>
    <sheetView zoomScalePageLayoutView="0" workbookViewId="0" topLeftCell="A1">
      <selection activeCell="C4" sqref="C4 C12 C15 C19 C26"/>
    </sheetView>
  </sheetViews>
  <sheetFormatPr defaultColWidth="9.00390625" defaultRowHeight="15.75"/>
  <cols>
    <col min="1" max="1" width="4.25390625" style="384" customWidth="1"/>
    <col min="2" max="2" width="74.375" style="384" customWidth="1"/>
    <col min="3" max="3" width="52.875" style="384" customWidth="1"/>
    <col min="4" max="4" width="16.00390625" style="384" customWidth="1"/>
    <col min="5" max="16384" width="9.00390625" style="384" customWidth="1"/>
  </cols>
  <sheetData>
    <row r="1" spans="1:3" s="387" customFormat="1" ht="36" customHeight="1">
      <c r="A1" s="763" t="s">
        <v>184</v>
      </c>
      <c r="B1" s="759"/>
      <c r="C1" s="759"/>
    </row>
    <row r="2" spans="1:3" ht="21.75" customHeight="1">
      <c r="A2" s="884" t="s">
        <v>58</v>
      </c>
      <c r="B2" s="885"/>
      <c r="C2" s="569" t="s">
        <v>212</v>
      </c>
    </row>
    <row r="3" spans="1:3" ht="12.75" customHeight="1">
      <c r="A3" s="849" t="s">
        <v>8</v>
      </c>
      <c r="B3" s="850"/>
      <c r="C3" s="570">
        <v>1</v>
      </c>
    </row>
    <row r="4" spans="1:3" ht="14.25" customHeight="1">
      <c r="A4" s="571" t="s">
        <v>39</v>
      </c>
      <c r="B4" s="572" t="s">
        <v>220</v>
      </c>
      <c r="C4" s="588">
        <f>IF(SUM(C5:C11)='M3-Cuc'!C22,SUM(C5:C11),"SAI")</f>
        <v>0</v>
      </c>
    </row>
    <row r="5" spans="1:3" s="576" customFormat="1" ht="14.25" customHeight="1">
      <c r="A5" s="573" t="s">
        <v>41</v>
      </c>
      <c r="B5" s="574" t="s">
        <v>117</v>
      </c>
      <c r="C5" s="575"/>
    </row>
    <row r="6" spans="1:3" s="576" customFormat="1" ht="14.25" customHeight="1">
      <c r="A6" s="573" t="s">
        <v>42</v>
      </c>
      <c r="B6" s="574" t="s">
        <v>118</v>
      </c>
      <c r="C6" s="575"/>
    </row>
    <row r="7" spans="1:3" s="576" customFormat="1" ht="14.25" customHeight="1">
      <c r="A7" s="573" t="s">
        <v>105</v>
      </c>
      <c r="B7" s="574" t="s">
        <v>119</v>
      </c>
      <c r="C7" s="575"/>
    </row>
    <row r="8" spans="1:3" s="576" customFormat="1" ht="14.25" customHeight="1">
      <c r="A8" s="573" t="s">
        <v>107</v>
      </c>
      <c r="B8" s="574" t="s">
        <v>120</v>
      </c>
      <c r="C8" s="575"/>
    </row>
    <row r="9" spans="1:3" s="576" customFormat="1" ht="14.25" customHeight="1">
      <c r="A9" s="573" t="s">
        <v>109</v>
      </c>
      <c r="B9" s="574" t="s">
        <v>121</v>
      </c>
      <c r="C9" s="575"/>
    </row>
    <row r="10" spans="1:3" s="576" customFormat="1" ht="14.25" customHeight="1">
      <c r="A10" s="573" t="s">
        <v>111</v>
      </c>
      <c r="B10" s="574" t="s">
        <v>122</v>
      </c>
      <c r="C10" s="575"/>
    </row>
    <row r="11" spans="1:3" s="576" customFormat="1" ht="14.25" customHeight="1">
      <c r="A11" s="573" t="s">
        <v>113</v>
      </c>
      <c r="B11" s="577" t="s">
        <v>124</v>
      </c>
      <c r="C11" s="575"/>
    </row>
    <row r="12" spans="1:3" s="426" customFormat="1" ht="14.25" customHeight="1">
      <c r="A12" s="571" t="s">
        <v>40</v>
      </c>
      <c r="B12" s="572" t="s">
        <v>216</v>
      </c>
      <c r="C12" s="589">
        <f>IF(SUM(C13:C14)='M3-Cuc'!C23,SUM(C13:C14),"SAI")</f>
        <v>0</v>
      </c>
    </row>
    <row r="13" spans="1:3" s="576" customFormat="1" ht="14.25" customHeight="1">
      <c r="A13" s="573" t="s">
        <v>43</v>
      </c>
      <c r="B13" s="574" t="s">
        <v>123</v>
      </c>
      <c r="C13" s="575"/>
    </row>
    <row r="14" spans="1:3" ht="14.25" customHeight="1">
      <c r="A14" s="573" t="s">
        <v>44</v>
      </c>
      <c r="B14" s="574" t="s">
        <v>124</v>
      </c>
      <c r="C14" s="578"/>
    </row>
    <row r="15" spans="1:3" ht="14.25" customHeight="1">
      <c r="A15" s="571" t="s">
        <v>45</v>
      </c>
      <c r="B15" s="579" t="s">
        <v>114</v>
      </c>
      <c r="C15" s="588">
        <f>IF(SUM(C16:C18)='M3-Cuc'!C25,SUM(C16:C18),"SAI")</f>
        <v>14068</v>
      </c>
    </row>
    <row r="16" spans="1:3" ht="14.25" customHeight="1">
      <c r="A16" s="573" t="s">
        <v>125</v>
      </c>
      <c r="B16" s="574" t="s">
        <v>161</v>
      </c>
      <c r="C16" s="578"/>
    </row>
    <row r="17" spans="1:3" s="576" customFormat="1" ht="14.25" customHeight="1">
      <c r="A17" s="573" t="s">
        <v>127</v>
      </c>
      <c r="B17" s="574" t="s">
        <v>128</v>
      </c>
      <c r="C17" s="575">
        <v>14068</v>
      </c>
    </row>
    <row r="18" spans="1:3" s="576" customFormat="1" ht="14.25" customHeight="1">
      <c r="A18" s="573" t="s">
        <v>129</v>
      </c>
      <c r="B18" s="485" t="s">
        <v>130</v>
      </c>
      <c r="C18" s="575"/>
    </row>
    <row r="19" spans="1:3" s="576" customFormat="1" ht="14.25" customHeight="1">
      <c r="A19" s="571" t="s">
        <v>61</v>
      </c>
      <c r="B19" s="572" t="s">
        <v>217</v>
      </c>
      <c r="C19" s="590">
        <f>IF(SUM(C20:C25)='M3-Cuc'!C19,SUM(C20:C25),"SAI")</f>
        <v>0</v>
      </c>
    </row>
    <row r="20" spans="1:3" s="576" customFormat="1" ht="14.25" customHeight="1">
      <c r="A20" s="573" t="s">
        <v>131</v>
      </c>
      <c r="B20" s="574" t="s">
        <v>132</v>
      </c>
      <c r="C20" s="575"/>
    </row>
    <row r="21" spans="1:3" s="576" customFormat="1" ht="14.25" customHeight="1">
      <c r="A21" s="573" t="s">
        <v>133</v>
      </c>
      <c r="B21" s="574" t="s">
        <v>134</v>
      </c>
      <c r="C21" s="575"/>
    </row>
    <row r="22" spans="1:3" s="576" customFormat="1" ht="14.25" customHeight="1">
      <c r="A22" s="573" t="s">
        <v>135</v>
      </c>
      <c r="B22" s="574" t="s">
        <v>136</v>
      </c>
      <c r="C22" s="575"/>
    </row>
    <row r="23" spans="1:3" s="576" customFormat="1" ht="14.25" customHeight="1">
      <c r="A23" s="573" t="s">
        <v>137</v>
      </c>
      <c r="B23" s="574" t="s">
        <v>120</v>
      </c>
      <c r="C23" s="575"/>
    </row>
    <row r="24" spans="1:3" s="576" customFormat="1" ht="14.25" customHeight="1">
      <c r="A24" s="573" t="s">
        <v>138</v>
      </c>
      <c r="B24" s="574" t="s">
        <v>183</v>
      </c>
      <c r="C24" s="575"/>
    </row>
    <row r="25" spans="1:3" s="576" customFormat="1" ht="14.25" customHeight="1">
      <c r="A25" s="573" t="s">
        <v>139</v>
      </c>
      <c r="B25" s="574" t="s">
        <v>140</v>
      </c>
      <c r="C25" s="575"/>
    </row>
    <row r="26" spans="1:3" s="576" customFormat="1" ht="14.25" customHeight="1">
      <c r="A26" s="571" t="s">
        <v>62</v>
      </c>
      <c r="B26" s="572" t="s">
        <v>219</v>
      </c>
      <c r="C26" s="590">
        <f>IF(SUM(C27:C29)='M3-Cuc'!C26,SUM(C27:C29),"SAI")</f>
        <v>1426978</v>
      </c>
    </row>
    <row r="27" spans="1:3" s="576" customFormat="1" ht="14.25" customHeight="1">
      <c r="A27" s="573" t="s">
        <v>141</v>
      </c>
      <c r="B27" s="574" t="s">
        <v>132</v>
      </c>
      <c r="C27" s="575">
        <v>891396</v>
      </c>
    </row>
    <row r="28" spans="1:3" ht="14.25" customHeight="1">
      <c r="A28" s="573" t="s">
        <v>142</v>
      </c>
      <c r="B28" s="574" t="s">
        <v>134</v>
      </c>
      <c r="C28" s="578"/>
    </row>
    <row r="29" spans="1:3" s="576" customFormat="1" ht="14.25" customHeight="1">
      <c r="A29" s="573" t="s">
        <v>143</v>
      </c>
      <c r="B29" s="574" t="s">
        <v>144</v>
      </c>
      <c r="C29" s="575">
        <v>535582</v>
      </c>
    </row>
    <row r="30" spans="1:3" ht="15.75" customHeight="1">
      <c r="A30" s="385"/>
      <c r="B30" s="580" t="s">
        <v>145</v>
      </c>
      <c r="C30" s="581" t="s">
        <v>146</v>
      </c>
    </row>
    <row r="31" spans="1:3" ht="15.75" customHeight="1">
      <c r="A31" s="385"/>
      <c r="B31" s="396" t="s">
        <v>147</v>
      </c>
      <c r="C31" s="582" t="s">
        <v>7</v>
      </c>
    </row>
    <row r="32" spans="2:4" s="380" customFormat="1" ht="16.5">
      <c r="B32" s="583" t="s">
        <v>148</v>
      </c>
      <c r="C32" s="584" t="s">
        <v>149</v>
      </c>
      <c r="D32" s="393"/>
    </row>
    <row r="33" spans="2:3" ht="15.75" customHeight="1">
      <c r="B33" s="585"/>
      <c r="C33" s="576"/>
    </row>
    <row r="34" spans="2:3" ht="15.75" customHeight="1">
      <c r="B34" s="585"/>
      <c r="C34" s="576"/>
    </row>
    <row r="35" spans="2:3" ht="15.75" customHeight="1">
      <c r="B35" s="585"/>
      <c r="C35" s="576"/>
    </row>
    <row r="36" spans="2:3" ht="15.75" customHeight="1">
      <c r="B36" s="585"/>
      <c r="C36" s="576"/>
    </row>
    <row r="37" spans="1:3" ht="15.75" hidden="1">
      <c r="A37" s="586" t="s">
        <v>36</v>
      </c>
      <c r="B37" s="587"/>
      <c r="C37" s="587"/>
    </row>
    <row r="38" ht="15.75" hidden="1">
      <c r="B38" s="384" t="s">
        <v>38</v>
      </c>
    </row>
    <row r="39" ht="15.75" hidden="1">
      <c r="B39" s="384" t="s">
        <v>51</v>
      </c>
    </row>
    <row r="40" ht="15.75" hidden="1">
      <c r="B40" s="384" t="s">
        <v>49</v>
      </c>
    </row>
    <row r="41" ht="15.75" hidden="1">
      <c r="B41" s="384" t="s">
        <v>52</v>
      </c>
    </row>
  </sheetData>
  <sheetProtection password="CE28" sheet="1"/>
  <mergeCells count="3">
    <mergeCell ref="A1:C1"/>
    <mergeCell ref="A2:B2"/>
    <mergeCell ref="A3:B3"/>
  </mergeCells>
  <printOptions/>
  <pageMargins left="0.81" right="0.2" top="0.36" bottom="0.3" header="0.3" footer="0.3"/>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W63"/>
  <sheetViews>
    <sheetView zoomScalePageLayoutView="0" workbookViewId="0" topLeftCell="A5">
      <selection activeCell="D11" sqref="D11 F11:N11 F16:N17 D16:D17 C11:C26 E11:E26 C27:N27"/>
    </sheetView>
  </sheetViews>
  <sheetFormatPr defaultColWidth="9.00390625" defaultRowHeight="15.75"/>
  <cols>
    <col min="1" max="1" width="4.125" style="387" customWidth="1"/>
    <col min="2" max="2" width="26.375" style="536" customWidth="1"/>
    <col min="3" max="3" width="12.25390625" style="536" customWidth="1"/>
    <col min="4" max="5" width="9.375" style="536" customWidth="1"/>
    <col min="6" max="6" width="7.625" style="536" customWidth="1"/>
    <col min="7" max="7" width="9.50390625" style="536" customWidth="1"/>
    <col min="8" max="14" width="8.25390625" style="536" customWidth="1"/>
    <col min="15" max="15" width="12.625" style="536" bestFit="1" customWidth="1"/>
    <col min="16" max="16384" width="9.00390625" style="536" customWidth="1"/>
  </cols>
  <sheetData>
    <row r="1" spans="1:16" ht="23.25" customHeight="1">
      <c r="A1" s="890" t="s">
        <v>28</v>
      </c>
      <c r="B1" s="890"/>
      <c r="C1" s="534"/>
      <c r="D1" s="535" t="s">
        <v>170</v>
      </c>
      <c r="E1" s="535"/>
      <c r="F1" s="535"/>
      <c r="G1" s="535"/>
      <c r="H1" s="535"/>
      <c r="I1" s="535"/>
      <c r="J1" s="349"/>
      <c r="K1" s="350"/>
      <c r="L1" s="879" t="s">
        <v>251</v>
      </c>
      <c r="M1" s="881"/>
      <c r="N1" s="881"/>
      <c r="O1" s="349"/>
      <c r="P1" s="349"/>
    </row>
    <row r="2" spans="1:16" ht="16.5" customHeight="1">
      <c r="A2" s="829" t="s">
        <v>213</v>
      </c>
      <c r="B2" s="829"/>
      <c r="C2" s="829"/>
      <c r="D2" s="882" t="s">
        <v>81</v>
      </c>
      <c r="E2" s="882"/>
      <c r="F2" s="882"/>
      <c r="G2" s="882"/>
      <c r="H2" s="882"/>
      <c r="I2" s="882"/>
      <c r="J2" s="535"/>
      <c r="K2" s="537"/>
      <c r="L2" s="880" t="s">
        <v>204</v>
      </c>
      <c r="M2" s="880"/>
      <c r="N2" s="880"/>
      <c r="O2" s="349"/>
      <c r="P2" s="538"/>
    </row>
    <row r="3" spans="1:16" ht="16.5" customHeight="1">
      <c r="A3" s="829" t="s">
        <v>214</v>
      </c>
      <c r="B3" s="829"/>
      <c r="C3" s="349"/>
      <c r="D3" s="883" t="s">
        <v>16</v>
      </c>
      <c r="E3" s="883"/>
      <c r="F3" s="883"/>
      <c r="G3" s="883"/>
      <c r="H3" s="883"/>
      <c r="I3" s="883"/>
      <c r="J3" s="539"/>
      <c r="K3" s="350"/>
      <c r="L3" s="879" t="s">
        <v>230</v>
      </c>
      <c r="M3" s="879"/>
      <c r="N3" s="879"/>
      <c r="O3" s="349"/>
      <c r="P3" s="540"/>
    </row>
    <row r="4" spans="1:16" ht="16.5" customHeight="1">
      <c r="A4" s="350" t="s">
        <v>83</v>
      </c>
      <c r="B4" s="350"/>
      <c r="C4" s="351"/>
      <c r="D4" s="537"/>
      <c r="E4" s="537"/>
      <c r="F4" s="351"/>
      <c r="G4" s="541"/>
      <c r="H4" s="541"/>
      <c r="I4" s="541"/>
      <c r="J4" s="351"/>
      <c r="K4" s="537"/>
      <c r="L4" s="880" t="s">
        <v>249</v>
      </c>
      <c r="M4" s="880"/>
      <c r="N4" s="880"/>
      <c r="O4" s="349"/>
      <c r="P4" s="540"/>
    </row>
    <row r="5" spans="1:16" ht="16.5" customHeight="1">
      <c r="A5" s="384"/>
      <c r="B5" s="351"/>
      <c r="C5" s="542"/>
      <c r="D5" s="351"/>
      <c r="E5" s="351"/>
      <c r="F5" s="538"/>
      <c r="G5" s="543"/>
      <c r="H5" s="543"/>
      <c r="I5" s="543"/>
      <c r="J5" s="538"/>
      <c r="K5" s="383"/>
      <c r="L5" s="383" t="s">
        <v>174</v>
      </c>
      <c r="M5" s="383"/>
      <c r="N5" s="349"/>
      <c r="O5" s="349"/>
      <c r="P5" s="540"/>
    </row>
    <row r="6" spans="1:16" ht="18.75" customHeight="1">
      <c r="A6" s="864" t="s">
        <v>57</v>
      </c>
      <c r="B6" s="865"/>
      <c r="C6" s="871" t="s">
        <v>32</v>
      </c>
      <c r="D6" s="870" t="s">
        <v>208</v>
      </c>
      <c r="E6" s="872"/>
      <c r="F6" s="872"/>
      <c r="G6" s="872"/>
      <c r="H6" s="872"/>
      <c r="I6" s="872"/>
      <c r="J6" s="872"/>
      <c r="K6" s="872"/>
      <c r="L6" s="872"/>
      <c r="M6" s="872"/>
      <c r="N6" s="873"/>
      <c r="O6" s="349"/>
      <c r="P6" s="540"/>
    </row>
    <row r="7" spans="1:16" ht="27" customHeight="1">
      <c r="A7" s="866"/>
      <c r="B7" s="867"/>
      <c r="C7" s="871"/>
      <c r="D7" s="858" t="s">
        <v>175</v>
      </c>
      <c r="E7" s="876" t="s">
        <v>176</v>
      </c>
      <c r="F7" s="877"/>
      <c r="G7" s="878"/>
      <c r="H7" s="858" t="s">
        <v>177</v>
      </c>
      <c r="I7" s="858" t="s">
        <v>87</v>
      </c>
      <c r="J7" s="858" t="s">
        <v>178</v>
      </c>
      <c r="K7" s="858" t="s">
        <v>89</v>
      </c>
      <c r="L7" s="858" t="s">
        <v>90</v>
      </c>
      <c r="M7" s="858" t="s">
        <v>91</v>
      </c>
      <c r="N7" s="889" t="s">
        <v>92</v>
      </c>
      <c r="O7" s="540"/>
      <c r="P7" s="540"/>
    </row>
    <row r="8" spans="1:16" ht="18" customHeight="1">
      <c r="A8" s="866"/>
      <c r="B8" s="867"/>
      <c r="C8" s="871"/>
      <c r="D8" s="858"/>
      <c r="E8" s="860" t="s">
        <v>31</v>
      </c>
      <c r="F8" s="861" t="s">
        <v>9</v>
      </c>
      <c r="G8" s="862"/>
      <c r="H8" s="858"/>
      <c r="I8" s="858"/>
      <c r="J8" s="858"/>
      <c r="K8" s="858"/>
      <c r="L8" s="858"/>
      <c r="M8" s="858"/>
      <c r="N8" s="889"/>
      <c r="O8" s="863"/>
      <c r="P8" s="863"/>
    </row>
    <row r="9" spans="1:16" ht="26.25" customHeight="1">
      <c r="A9" s="868"/>
      <c r="B9" s="869"/>
      <c r="C9" s="871"/>
      <c r="D9" s="859"/>
      <c r="E9" s="859"/>
      <c r="F9" s="544" t="s">
        <v>179</v>
      </c>
      <c r="G9" s="545" t="s">
        <v>180</v>
      </c>
      <c r="H9" s="859"/>
      <c r="I9" s="859"/>
      <c r="J9" s="859"/>
      <c r="K9" s="859"/>
      <c r="L9" s="859"/>
      <c r="M9" s="859"/>
      <c r="N9" s="889"/>
      <c r="O9" s="546"/>
      <c r="P9" s="546"/>
    </row>
    <row r="10" spans="1:16" s="549" customFormat="1" ht="11.25" customHeight="1">
      <c r="A10" s="887" t="s">
        <v>33</v>
      </c>
      <c r="B10" s="888"/>
      <c r="C10" s="547">
        <v>1</v>
      </c>
      <c r="D10" s="547">
        <v>2</v>
      </c>
      <c r="E10" s="547">
        <v>3</v>
      </c>
      <c r="F10" s="547">
        <v>4</v>
      </c>
      <c r="G10" s="547">
        <v>5</v>
      </c>
      <c r="H10" s="547">
        <v>6</v>
      </c>
      <c r="I10" s="547">
        <v>7</v>
      </c>
      <c r="J10" s="547">
        <v>8</v>
      </c>
      <c r="K10" s="547">
        <v>9</v>
      </c>
      <c r="L10" s="547">
        <v>10</v>
      </c>
      <c r="M10" s="547">
        <v>11</v>
      </c>
      <c r="N10" s="547">
        <v>12</v>
      </c>
      <c r="O10" s="548"/>
      <c r="P10" s="548"/>
    </row>
    <row r="11" spans="1:23" ht="21" customHeight="1">
      <c r="A11" s="362" t="s">
        <v>0</v>
      </c>
      <c r="B11" s="363" t="s">
        <v>95</v>
      </c>
      <c r="C11" s="567">
        <f>IF((D11+E11+H11+I11+J11+K11+L11+M11+N11)=(C14+C16),(C14+C16),CONCATENATE("Lệch là"," ",VALUE((C12+C13)-(C14+C16))))</f>
        <v>2146238</v>
      </c>
      <c r="D11" s="566">
        <f>IF((D12+D13)=(D14+D16),(D14+D16),CONCATENATE("Lệch là"," ",VALUE((D12+D13)-(D14+D16))))</f>
        <v>38131</v>
      </c>
      <c r="E11" s="566">
        <f>F11+G11</f>
        <v>1764146</v>
      </c>
      <c r="F11" s="566">
        <f>IF((F12+F13)=(F14+F16),(F14+F16),CONCATENATE("Lệch là"," ",VALUE((F12+F13)-(F14+F16))))</f>
        <v>0</v>
      </c>
      <c r="G11" s="566">
        <f aca="true" t="shared" si="0" ref="G11:N11">IF((G12+G13)=(G14+G16),(G14+G16),CONCATENATE("Lệch là"," ",VALUE((G12+G13)-(G14+G16))))</f>
        <v>1764146</v>
      </c>
      <c r="H11" s="566">
        <f t="shared" si="0"/>
        <v>400</v>
      </c>
      <c r="I11" s="566">
        <f t="shared" si="0"/>
        <v>2600</v>
      </c>
      <c r="J11" s="566">
        <f t="shared" si="0"/>
        <v>340961</v>
      </c>
      <c r="K11" s="566">
        <f t="shared" si="0"/>
        <v>0</v>
      </c>
      <c r="L11" s="566">
        <f t="shared" si="0"/>
        <v>0</v>
      </c>
      <c r="M11" s="566">
        <f t="shared" si="0"/>
        <v>0</v>
      </c>
      <c r="N11" s="566">
        <f t="shared" si="0"/>
        <v>0</v>
      </c>
      <c r="O11" s="550"/>
      <c r="P11" s="551"/>
      <c r="Q11" s="552"/>
      <c r="R11" s="552"/>
      <c r="S11" s="552"/>
      <c r="T11" s="552"/>
      <c r="U11" s="552"/>
      <c r="V11" s="552"/>
      <c r="W11" s="552"/>
    </row>
    <row r="12" spans="1:23" ht="21" customHeight="1">
      <c r="A12" s="367">
        <v>1</v>
      </c>
      <c r="B12" s="368" t="s">
        <v>96</v>
      </c>
      <c r="C12" s="567">
        <f>D12+E12+H12+I12+J12+K12+L12+M12+N12</f>
        <v>1667372</v>
      </c>
      <c r="D12" s="553">
        <v>38131</v>
      </c>
      <c r="E12" s="566">
        <f>F12+G12</f>
        <v>1615173</v>
      </c>
      <c r="F12" s="553"/>
      <c r="G12" s="553">
        <v>1615173</v>
      </c>
      <c r="H12" s="553"/>
      <c r="I12" s="553">
        <v>0</v>
      </c>
      <c r="J12" s="553">
        <v>14068</v>
      </c>
      <c r="K12" s="553"/>
      <c r="L12" s="553"/>
      <c r="M12" s="553"/>
      <c r="N12" s="554"/>
      <c r="O12" s="550"/>
      <c r="P12" s="551"/>
      <c r="Q12" s="552"/>
      <c r="R12" s="552"/>
      <c r="S12" s="552"/>
      <c r="T12" s="552"/>
      <c r="U12" s="552"/>
      <c r="V12" s="552"/>
      <c r="W12" s="552"/>
    </row>
    <row r="13" spans="1:23" ht="21" customHeight="1">
      <c r="A13" s="367">
        <v>2</v>
      </c>
      <c r="B13" s="368" t="s">
        <v>97</v>
      </c>
      <c r="C13" s="567">
        <f>D13+E13+H13+I13+J13+K13+L13+M13+N13</f>
        <v>478866</v>
      </c>
      <c r="D13" s="555">
        <v>0</v>
      </c>
      <c r="E13" s="566">
        <f>F13+G13</f>
        <v>148973</v>
      </c>
      <c r="F13" s="555"/>
      <c r="G13" s="555">
        <v>148973</v>
      </c>
      <c r="H13" s="555">
        <v>400</v>
      </c>
      <c r="I13" s="555">
        <v>2600</v>
      </c>
      <c r="J13" s="555">
        <v>326893</v>
      </c>
      <c r="K13" s="555"/>
      <c r="L13" s="555"/>
      <c r="M13" s="555"/>
      <c r="N13" s="554"/>
      <c r="O13" s="550"/>
      <c r="P13" s="551"/>
      <c r="Q13" s="552"/>
      <c r="R13" s="552"/>
      <c r="S13" s="552"/>
      <c r="T13" s="552"/>
      <c r="U13" s="552"/>
      <c r="V13" s="552"/>
      <c r="W13" s="552"/>
    </row>
    <row r="14" spans="1:23" ht="21" customHeight="1">
      <c r="A14" s="371" t="s">
        <v>1</v>
      </c>
      <c r="B14" s="372" t="s">
        <v>98</v>
      </c>
      <c r="C14" s="567">
        <f>D14+E14+H14+I14+J14+K14+L14+M14+N14</f>
        <v>0</v>
      </c>
      <c r="D14" s="555"/>
      <c r="E14" s="566">
        <f>F14+G14</f>
        <v>0</v>
      </c>
      <c r="F14" s="555"/>
      <c r="G14" s="555">
        <v>0</v>
      </c>
      <c r="H14" s="555"/>
      <c r="I14" s="555"/>
      <c r="J14" s="555"/>
      <c r="K14" s="555"/>
      <c r="L14" s="555"/>
      <c r="M14" s="555"/>
      <c r="N14" s="554"/>
      <c r="O14" s="551"/>
      <c r="P14" s="551"/>
      <c r="Q14" s="552"/>
      <c r="R14" s="552"/>
      <c r="S14" s="552"/>
      <c r="T14" s="552"/>
      <c r="U14" s="552"/>
      <c r="V14" s="552"/>
      <c r="W14" s="552"/>
    </row>
    <row r="15" spans="1:23" ht="21" customHeight="1">
      <c r="A15" s="371" t="s">
        <v>12</v>
      </c>
      <c r="B15" s="372" t="s">
        <v>99</v>
      </c>
      <c r="C15" s="567">
        <f>D15+E15+H15+I15+J15+K15+L15+M15+N15</f>
        <v>0</v>
      </c>
      <c r="D15" s="555"/>
      <c r="E15" s="566">
        <f>F15+G15</f>
        <v>0</v>
      </c>
      <c r="F15" s="555"/>
      <c r="G15" s="555"/>
      <c r="H15" s="555"/>
      <c r="I15" s="555"/>
      <c r="J15" s="555"/>
      <c r="K15" s="555"/>
      <c r="L15" s="555"/>
      <c r="M15" s="555"/>
      <c r="N15" s="554"/>
      <c r="O15" s="551"/>
      <c r="P15" s="551"/>
      <c r="Q15" s="552"/>
      <c r="R15" s="552"/>
      <c r="S15" s="552"/>
      <c r="T15" s="552"/>
      <c r="U15" s="552"/>
      <c r="V15" s="552"/>
      <c r="W15" s="552"/>
    </row>
    <row r="16" spans="1:23" ht="21" customHeight="1">
      <c r="A16" s="371" t="s">
        <v>100</v>
      </c>
      <c r="B16" s="372" t="s">
        <v>101</v>
      </c>
      <c r="C16" s="567">
        <f>C17+C26</f>
        <v>2146238</v>
      </c>
      <c r="D16" s="567">
        <f>D17+D26</f>
        <v>38131</v>
      </c>
      <c r="E16" s="567">
        <f aca="true" t="shared" si="1" ref="E16:N16">E17+E26</f>
        <v>1764146</v>
      </c>
      <c r="F16" s="567">
        <f>F17+F26</f>
        <v>0</v>
      </c>
      <c r="G16" s="567">
        <f t="shared" si="1"/>
        <v>1764146</v>
      </c>
      <c r="H16" s="567">
        <f t="shared" si="1"/>
        <v>400</v>
      </c>
      <c r="I16" s="567">
        <f t="shared" si="1"/>
        <v>2600</v>
      </c>
      <c r="J16" s="567">
        <f t="shared" si="1"/>
        <v>340961</v>
      </c>
      <c r="K16" s="567">
        <f t="shared" si="1"/>
        <v>0</v>
      </c>
      <c r="L16" s="567">
        <f t="shared" si="1"/>
        <v>0</v>
      </c>
      <c r="M16" s="567">
        <f t="shared" si="1"/>
        <v>0</v>
      </c>
      <c r="N16" s="567">
        <f t="shared" si="1"/>
        <v>0</v>
      </c>
      <c r="O16" s="551"/>
      <c r="P16" s="551"/>
      <c r="Q16" s="552"/>
      <c r="R16" s="552"/>
      <c r="S16" s="552"/>
      <c r="T16" s="552"/>
      <c r="U16" s="552"/>
      <c r="V16" s="552"/>
      <c r="W16" s="552"/>
    </row>
    <row r="17" spans="1:23" ht="21" customHeight="1">
      <c r="A17" s="371" t="s">
        <v>39</v>
      </c>
      <c r="B17" s="373" t="s">
        <v>102</v>
      </c>
      <c r="C17" s="567">
        <f>SUM(C18:C25)</f>
        <v>719260</v>
      </c>
      <c r="D17" s="567">
        <f>SUM(D18:D25)</f>
        <v>38131</v>
      </c>
      <c r="E17" s="566">
        <f>F17+G17</f>
        <v>337168</v>
      </c>
      <c r="F17" s="567">
        <f>SUM(F18:F25)</f>
        <v>0</v>
      </c>
      <c r="G17" s="567">
        <f aca="true" t="shared" si="2" ref="G17:N17">SUM(G18:G25)</f>
        <v>337168</v>
      </c>
      <c r="H17" s="567">
        <f t="shared" si="2"/>
        <v>400</v>
      </c>
      <c r="I17" s="567">
        <f t="shared" si="2"/>
        <v>2600</v>
      </c>
      <c r="J17" s="567">
        <f t="shared" si="2"/>
        <v>340961</v>
      </c>
      <c r="K17" s="567">
        <f t="shared" si="2"/>
        <v>0</v>
      </c>
      <c r="L17" s="567">
        <f t="shared" si="2"/>
        <v>0</v>
      </c>
      <c r="M17" s="567">
        <f t="shared" si="2"/>
        <v>0</v>
      </c>
      <c r="N17" s="567">
        <f t="shared" si="2"/>
        <v>0</v>
      </c>
      <c r="O17" s="551"/>
      <c r="P17" s="416"/>
      <c r="Q17" s="552"/>
      <c r="R17" s="552"/>
      <c r="S17" s="552"/>
      <c r="T17" s="552"/>
      <c r="U17" s="552"/>
      <c r="V17" s="552"/>
      <c r="W17" s="552"/>
    </row>
    <row r="18" spans="1:23" ht="21" customHeight="1">
      <c r="A18" s="367" t="s">
        <v>41</v>
      </c>
      <c r="B18" s="368" t="s">
        <v>103</v>
      </c>
      <c r="C18" s="567">
        <f aca="true" t="shared" si="3" ref="C18:C26">D18+E18+H18+I18+J18+K18+L18+M18+N18</f>
        <v>30277</v>
      </c>
      <c r="D18" s="556">
        <v>0</v>
      </c>
      <c r="E18" s="566">
        <f>F18+G18</f>
        <v>27277</v>
      </c>
      <c r="F18" s="556"/>
      <c r="G18" s="556">
        <v>27277</v>
      </c>
      <c r="H18" s="556">
        <v>400</v>
      </c>
      <c r="I18" s="556">
        <v>2600</v>
      </c>
      <c r="J18" s="556">
        <v>0</v>
      </c>
      <c r="K18" s="556"/>
      <c r="L18" s="556"/>
      <c r="M18" s="556"/>
      <c r="N18" s="554"/>
      <c r="O18" s="551"/>
      <c r="P18" s="416"/>
      <c r="Q18" s="552"/>
      <c r="R18" s="552"/>
      <c r="S18" s="552"/>
      <c r="T18" s="552"/>
      <c r="U18" s="552"/>
      <c r="V18" s="552"/>
      <c r="W18" s="552"/>
    </row>
    <row r="19" spans="1:23" ht="21" customHeight="1">
      <c r="A19" s="367" t="s">
        <v>42</v>
      </c>
      <c r="B19" s="368" t="s">
        <v>104</v>
      </c>
      <c r="C19" s="567">
        <f t="shared" si="3"/>
        <v>0</v>
      </c>
      <c r="D19" s="556"/>
      <c r="E19" s="566">
        <f aca="true" t="shared" si="4" ref="E19:E26">F19+G19</f>
        <v>0</v>
      </c>
      <c r="F19" s="556"/>
      <c r="G19" s="556"/>
      <c r="H19" s="556"/>
      <c r="I19" s="556"/>
      <c r="J19" s="556"/>
      <c r="K19" s="556"/>
      <c r="L19" s="556"/>
      <c r="M19" s="556"/>
      <c r="N19" s="554"/>
      <c r="O19" s="551"/>
      <c r="P19" s="416"/>
      <c r="Q19" s="552"/>
      <c r="R19" s="552"/>
      <c r="S19" s="552"/>
      <c r="T19" s="552"/>
      <c r="U19" s="552"/>
      <c r="V19" s="552"/>
      <c r="W19" s="552"/>
    </row>
    <row r="20" spans="1:23" ht="21" customHeight="1">
      <c r="A20" s="367" t="s">
        <v>105</v>
      </c>
      <c r="B20" s="368" t="s">
        <v>181</v>
      </c>
      <c r="C20" s="567">
        <f t="shared" si="3"/>
        <v>0</v>
      </c>
      <c r="D20" s="556"/>
      <c r="E20" s="566">
        <f t="shared" si="4"/>
        <v>0</v>
      </c>
      <c r="F20" s="556"/>
      <c r="G20" s="556"/>
      <c r="H20" s="556"/>
      <c r="I20" s="556"/>
      <c r="J20" s="556"/>
      <c r="K20" s="556"/>
      <c r="L20" s="556"/>
      <c r="M20" s="556"/>
      <c r="N20" s="554"/>
      <c r="O20" s="551"/>
      <c r="P20" s="416"/>
      <c r="Q20" s="552"/>
      <c r="R20" s="552"/>
      <c r="S20" s="552"/>
      <c r="T20" s="552"/>
      <c r="U20" s="552"/>
      <c r="V20" s="552"/>
      <c r="W20" s="552"/>
    </row>
    <row r="21" spans="1:23" ht="15.75">
      <c r="A21" s="367" t="s">
        <v>107</v>
      </c>
      <c r="B21" s="368" t="s">
        <v>106</v>
      </c>
      <c r="C21" s="567">
        <f t="shared" si="3"/>
        <v>674915</v>
      </c>
      <c r="D21" s="556">
        <v>38131</v>
      </c>
      <c r="E21" s="566">
        <f t="shared" si="4"/>
        <v>309891</v>
      </c>
      <c r="F21" s="556"/>
      <c r="G21" s="556">
        <v>309891</v>
      </c>
      <c r="H21" s="556"/>
      <c r="I21" s="556">
        <v>0</v>
      </c>
      <c r="J21" s="556">
        <v>326893</v>
      </c>
      <c r="K21" s="556"/>
      <c r="L21" s="556"/>
      <c r="M21" s="556"/>
      <c r="N21" s="554"/>
      <c r="O21" s="551"/>
      <c r="P21" s="416"/>
      <c r="Q21" s="552"/>
      <c r="R21" s="552"/>
      <c r="S21" s="552"/>
      <c r="T21" s="552"/>
      <c r="U21" s="552"/>
      <c r="V21" s="552"/>
      <c r="W21" s="552"/>
    </row>
    <row r="22" spans="1:23" ht="21" customHeight="1">
      <c r="A22" s="367" t="s">
        <v>109</v>
      </c>
      <c r="B22" s="368" t="s">
        <v>108</v>
      </c>
      <c r="C22" s="567">
        <f t="shared" si="3"/>
        <v>0</v>
      </c>
      <c r="D22" s="555"/>
      <c r="E22" s="566">
        <f t="shared" si="4"/>
        <v>0</v>
      </c>
      <c r="F22" s="555"/>
      <c r="G22" s="555"/>
      <c r="H22" s="555"/>
      <c r="I22" s="555"/>
      <c r="J22" s="555"/>
      <c r="K22" s="555"/>
      <c r="L22" s="555"/>
      <c r="M22" s="555"/>
      <c r="N22" s="554"/>
      <c r="O22" s="551"/>
      <c r="P22" s="416"/>
      <c r="Q22" s="552"/>
      <c r="R22" s="552"/>
      <c r="S22" s="552"/>
      <c r="T22" s="552"/>
      <c r="U22" s="552"/>
      <c r="V22" s="552"/>
      <c r="W22" s="552"/>
    </row>
    <row r="23" spans="1:23" ht="21" customHeight="1">
      <c r="A23" s="367" t="s">
        <v>111</v>
      </c>
      <c r="B23" s="368" t="s">
        <v>110</v>
      </c>
      <c r="C23" s="567">
        <f t="shared" si="3"/>
        <v>0</v>
      </c>
      <c r="D23" s="556"/>
      <c r="E23" s="566">
        <f t="shared" si="4"/>
        <v>0</v>
      </c>
      <c r="F23" s="556"/>
      <c r="G23" s="556"/>
      <c r="H23" s="556"/>
      <c r="I23" s="556"/>
      <c r="J23" s="556"/>
      <c r="K23" s="556"/>
      <c r="L23" s="556"/>
      <c r="M23" s="556"/>
      <c r="N23" s="554"/>
      <c r="O23" s="551"/>
      <c r="P23" s="416"/>
      <c r="Q23" s="552"/>
      <c r="R23" s="552"/>
      <c r="S23" s="552"/>
      <c r="T23" s="552"/>
      <c r="U23" s="552"/>
      <c r="V23" s="552"/>
      <c r="W23" s="552"/>
    </row>
    <row r="24" spans="1:23" ht="25.5">
      <c r="A24" s="367" t="s">
        <v>113</v>
      </c>
      <c r="B24" s="374" t="s">
        <v>112</v>
      </c>
      <c r="C24" s="567">
        <f t="shared" si="3"/>
        <v>0</v>
      </c>
      <c r="D24" s="556"/>
      <c r="E24" s="566">
        <f t="shared" si="4"/>
        <v>0</v>
      </c>
      <c r="F24" s="556"/>
      <c r="G24" s="556"/>
      <c r="H24" s="556"/>
      <c r="I24" s="556"/>
      <c r="J24" s="556"/>
      <c r="K24" s="556"/>
      <c r="L24" s="556"/>
      <c r="M24" s="556"/>
      <c r="N24" s="554"/>
      <c r="O24" s="551"/>
      <c r="P24" s="416"/>
      <c r="Q24" s="552"/>
      <c r="R24" s="552"/>
      <c r="S24" s="552"/>
      <c r="T24" s="552"/>
      <c r="U24" s="552"/>
      <c r="V24" s="552"/>
      <c r="W24" s="552"/>
    </row>
    <row r="25" spans="1:23" ht="21" customHeight="1">
      <c r="A25" s="367" t="s">
        <v>158</v>
      </c>
      <c r="B25" s="368" t="s">
        <v>114</v>
      </c>
      <c r="C25" s="567">
        <f t="shared" si="3"/>
        <v>14068</v>
      </c>
      <c r="D25" s="555">
        <v>0</v>
      </c>
      <c r="E25" s="566">
        <f t="shared" si="4"/>
        <v>0</v>
      </c>
      <c r="F25" s="555"/>
      <c r="G25" s="555"/>
      <c r="H25" s="555"/>
      <c r="I25" s="555"/>
      <c r="J25" s="555">
        <v>14068</v>
      </c>
      <c r="K25" s="555"/>
      <c r="L25" s="555"/>
      <c r="M25" s="555"/>
      <c r="N25" s="554"/>
      <c r="O25" s="551"/>
      <c r="P25" s="416"/>
      <c r="Q25" s="552"/>
      <c r="R25" s="552"/>
      <c r="S25" s="552"/>
      <c r="T25" s="552"/>
      <c r="U25" s="552"/>
      <c r="V25" s="552"/>
      <c r="W25" s="552"/>
    </row>
    <row r="26" spans="1:23" ht="21" customHeight="1">
      <c r="A26" s="371" t="s">
        <v>40</v>
      </c>
      <c r="B26" s="372" t="s">
        <v>115</v>
      </c>
      <c r="C26" s="567">
        <f t="shared" si="3"/>
        <v>1426978</v>
      </c>
      <c r="D26" s="555">
        <v>0</v>
      </c>
      <c r="E26" s="566">
        <f t="shared" si="4"/>
        <v>1426978</v>
      </c>
      <c r="F26" s="555"/>
      <c r="G26" s="555">
        <v>1426978</v>
      </c>
      <c r="H26" s="555"/>
      <c r="I26" s="555">
        <v>0</v>
      </c>
      <c r="J26" s="555">
        <v>0</v>
      </c>
      <c r="K26" s="555"/>
      <c r="L26" s="555"/>
      <c r="M26" s="555"/>
      <c r="N26" s="554"/>
      <c r="O26" s="551"/>
      <c r="P26" s="416"/>
      <c r="Q26" s="552"/>
      <c r="R26" s="552"/>
      <c r="S26" s="552"/>
      <c r="T26" s="552"/>
      <c r="U26" s="552"/>
      <c r="V26" s="552"/>
      <c r="W26" s="552"/>
    </row>
    <row r="27" spans="1:23" ht="30.75" customHeight="1">
      <c r="A27" s="375" t="s">
        <v>64</v>
      </c>
      <c r="B27" s="557" t="s">
        <v>182</v>
      </c>
      <c r="C27" s="568">
        <f>(C18+C19+C20)/C17*100</f>
        <v>4.209465283763868</v>
      </c>
      <c r="D27" s="568">
        <f aca="true" t="shared" si="5" ref="D27:N27">(D18+D19+D20)/D17*100</f>
        <v>0</v>
      </c>
      <c r="E27" s="568">
        <f t="shared" si="5"/>
        <v>8.090032268779956</v>
      </c>
      <c r="F27" s="568" t="e">
        <f t="shared" si="5"/>
        <v>#DIV/0!</v>
      </c>
      <c r="G27" s="568">
        <f t="shared" si="5"/>
        <v>8.090032268779956</v>
      </c>
      <c r="H27" s="568">
        <f t="shared" si="5"/>
        <v>100</v>
      </c>
      <c r="I27" s="568">
        <f t="shared" si="5"/>
        <v>100</v>
      </c>
      <c r="J27" s="568">
        <f t="shared" si="5"/>
        <v>0</v>
      </c>
      <c r="K27" s="568" t="e">
        <f t="shared" si="5"/>
        <v>#DIV/0!</v>
      </c>
      <c r="L27" s="568" t="e">
        <f t="shared" si="5"/>
        <v>#DIV/0!</v>
      </c>
      <c r="M27" s="568" t="e">
        <f t="shared" si="5"/>
        <v>#DIV/0!</v>
      </c>
      <c r="N27" s="568" t="e">
        <f t="shared" si="5"/>
        <v>#DIV/0!</v>
      </c>
      <c r="O27" s="551"/>
      <c r="P27" s="416"/>
      <c r="Q27" s="552"/>
      <c r="R27" s="552"/>
      <c r="S27" s="552"/>
      <c r="T27" s="552"/>
      <c r="U27" s="552"/>
      <c r="V27" s="552"/>
      <c r="W27" s="552"/>
    </row>
    <row r="28" spans="1:23" s="349" customFormat="1" ht="15.75" customHeight="1">
      <c r="A28" s="558"/>
      <c r="B28" s="383"/>
      <c r="J28" s="855" t="s">
        <v>10</v>
      </c>
      <c r="K28" s="855"/>
      <c r="L28" s="855"/>
      <c r="M28" s="855"/>
      <c r="O28" s="416"/>
      <c r="P28" s="416"/>
      <c r="Q28" s="416"/>
      <c r="R28" s="416"/>
      <c r="S28" s="416"/>
      <c r="T28" s="416"/>
      <c r="U28" s="416"/>
      <c r="V28" s="416"/>
      <c r="W28" s="416"/>
    </row>
    <row r="29" spans="1:16" s="365" customFormat="1" ht="21.75" customHeight="1">
      <c r="A29" s="559"/>
      <c r="B29" s="540"/>
      <c r="C29" s="540"/>
      <c r="D29" s="540"/>
      <c r="E29" s="540"/>
      <c r="F29" s="540"/>
      <c r="G29" s="540"/>
      <c r="H29" s="540"/>
      <c r="I29" s="886"/>
      <c r="J29" s="886"/>
      <c r="K29" s="540"/>
      <c r="L29" s="540"/>
      <c r="M29" s="540"/>
      <c r="N29" s="540"/>
      <c r="O29" s="540"/>
      <c r="P29" s="540"/>
    </row>
    <row r="30" spans="1:10" s="365" customFormat="1" ht="21.75" customHeight="1">
      <c r="A30" s="856"/>
      <c r="B30" s="856"/>
      <c r="C30" s="560"/>
      <c r="D30" s="560"/>
      <c r="E30" s="560"/>
      <c r="I30" s="856"/>
      <c r="J30" s="856"/>
    </row>
    <row r="31" spans="1:10" s="365" customFormat="1" ht="21.75" customHeight="1">
      <c r="A31" s="856"/>
      <c r="B31" s="856"/>
      <c r="C31" s="560"/>
      <c r="D31" s="560"/>
      <c r="E31" s="560"/>
      <c r="F31" s="365" t="s">
        <v>5</v>
      </c>
      <c r="I31" s="857"/>
      <c r="J31" s="857"/>
    </row>
    <row r="32" spans="1:10" s="365" customFormat="1" ht="21.75" customHeight="1">
      <c r="A32" s="561"/>
      <c r="B32" s="562"/>
      <c r="C32" s="560"/>
      <c r="D32" s="560" t="s">
        <v>5</v>
      </c>
      <c r="E32" s="560"/>
      <c r="I32" s="856"/>
      <c r="J32" s="856"/>
    </row>
    <row r="33" s="365" customFormat="1" ht="19.5" customHeight="1">
      <c r="A33" s="386"/>
    </row>
    <row r="34" spans="1:13" ht="24" customHeight="1">
      <c r="A34" s="852"/>
      <c r="B34" s="852"/>
      <c r="C34" s="365"/>
      <c r="D34" s="365"/>
      <c r="E34" s="365"/>
      <c r="F34" s="365"/>
      <c r="G34" s="365"/>
      <c r="H34" s="365"/>
      <c r="I34" s="852"/>
      <c r="J34" s="852"/>
      <c r="K34" s="365"/>
      <c r="L34" s="365"/>
      <c r="M34" s="365"/>
    </row>
    <row r="35" spans="1:13" ht="17.25" customHeight="1">
      <c r="A35" s="851"/>
      <c r="B35" s="851"/>
      <c r="C35" s="365"/>
      <c r="D35" s="365"/>
      <c r="E35" s="365"/>
      <c r="F35" s="365"/>
      <c r="G35" s="365"/>
      <c r="H35" s="365"/>
      <c r="I35" s="851"/>
      <c r="J35" s="851"/>
      <c r="K35" s="365"/>
      <c r="L35" s="365"/>
      <c r="M35" s="365"/>
    </row>
    <row r="36" spans="1:13" ht="17.25" customHeight="1">
      <c r="A36" s="851"/>
      <c r="B36" s="851"/>
      <c r="C36" s="365"/>
      <c r="D36" s="365"/>
      <c r="E36" s="365"/>
      <c r="F36" s="365"/>
      <c r="G36" s="365"/>
      <c r="H36" s="365"/>
      <c r="I36" s="851"/>
      <c r="J36" s="851"/>
      <c r="K36" s="365"/>
      <c r="L36" s="365"/>
      <c r="M36" s="365"/>
    </row>
    <row r="37" spans="1:13" ht="17.25" customHeight="1">
      <c r="A37" s="851"/>
      <c r="B37" s="851"/>
      <c r="C37" s="365"/>
      <c r="D37" s="365"/>
      <c r="E37" s="365"/>
      <c r="F37" s="365"/>
      <c r="G37" s="365"/>
      <c r="H37" s="365"/>
      <c r="I37" s="851"/>
      <c r="J37" s="851"/>
      <c r="K37" s="365"/>
      <c r="L37" s="365"/>
      <c r="M37" s="365"/>
    </row>
    <row r="38" spans="1:13" ht="17.25" customHeight="1">
      <c r="A38" s="851"/>
      <c r="B38" s="851"/>
      <c r="C38" s="365"/>
      <c r="D38" s="365"/>
      <c r="E38" s="365"/>
      <c r="F38" s="365"/>
      <c r="G38" s="365"/>
      <c r="H38" s="365"/>
      <c r="I38" s="851"/>
      <c r="J38" s="851"/>
      <c r="K38" s="365"/>
      <c r="L38" s="365"/>
      <c r="M38" s="365"/>
    </row>
    <row r="39" spans="1:13" ht="15">
      <c r="A39" s="386"/>
      <c r="B39" s="365"/>
      <c r="C39" s="365"/>
      <c r="D39" s="365"/>
      <c r="E39" s="365"/>
      <c r="F39" s="365"/>
      <c r="G39" s="365"/>
      <c r="H39" s="365"/>
      <c r="I39" s="851"/>
      <c r="J39" s="851"/>
      <c r="K39" s="365"/>
      <c r="L39" s="365"/>
      <c r="M39" s="365"/>
    </row>
    <row r="40" spans="1:13" ht="15">
      <c r="A40" s="386"/>
      <c r="B40" s="365"/>
      <c r="C40" s="365"/>
      <c r="D40" s="365"/>
      <c r="E40" s="365"/>
      <c r="F40" s="365"/>
      <c r="G40" s="365"/>
      <c r="H40" s="365"/>
      <c r="I40" s="563"/>
      <c r="J40" s="563"/>
      <c r="K40" s="365"/>
      <c r="L40" s="365"/>
      <c r="M40" s="365"/>
    </row>
    <row r="41" spans="1:13" ht="17.25">
      <c r="A41" s="386"/>
      <c r="B41" s="852"/>
      <c r="C41" s="852"/>
      <c r="D41" s="852"/>
      <c r="E41" s="852"/>
      <c r="F41" s="852"/>
      <c r="G41" s="564"/>
      <c r="H41" s="564"/>
      <c r="I41" s="365"/>
      <c r="J41" s="365"/>
      <c r="K41" s="365"/>
      <c r="L41" s="365"/>
      <c r="M41" s="365"/>
    </row>
    <row r="42" spans="1:13" ht="15.75">
      <c r="A42" s="386"/>
      <c r="B42" s="851"/>
      <c r="C42" s="851"/>
      <c r="D42" s="851"/>
      <c r="E42" s="851"/>
      <c r="F42" s="851"/>
      <c r="G42" s="563"/>
      <c r="H42" s="563"/>
      <c r="I42" s="365"/>
      <c r="J42" s="365"/>
      <c r="K42" s="565"/>
      <c r="L42" s="565"/>
      <c r="M42" s="565"/>
    </row>
    <row r="43" spans="1:13" ht="15">
      <c r="A43" s="386"/>
      <c r="B43" s="851"/>
      <c r="C43" s="851"/>
      <c r="D43" s="851"/>
      <c r="E43" s="851"/>
      <c r="F43" s="851"/>
      <c r="G43" s="563"/>
      <c r="H43" s="563"/>
      <c r="I43" s="365"/>
      <c r="J43" s="365"/>
      <c r="K43" s="365"/>
      <c r="L43" s="365"/>
      <c r="M43" s="365"/>
    </row>
    <row r="44" spans="1:13" ht="15">
      <c r="A44" s="386"/>
      <c r="B44" s="851"/>
      <c r="C44" s="851"/>
      <c r="D44" s="851"/>
      <c r="E44" s="851"/>
      <c r="F44" s="851"/>
      <c r="G44" s="563"/>
      <c r="H44" s="563"/>
      <c r="I44" s="365"/>
      <c r="J44" s="365"/>
      <c r="K44" s="365"/>
      <c r="L44" s="365"/>
      <c r="M44" s="365"/>
    </row>
    <row r="45" spans="1:13" ht="15">
      <c r="A45" s="386"/>
      <c r="B45" s="851"/>
      <c r="C45" s="851"/>
      <c r="D45" s="851"/>
      <c r="E45" s="851"/>
      <c r="F45" s="851"/>
      <c r="G45" s="563"/>
      <c r="H45" s="563"/>
      <c r="I45" s="365"/>
      <c r="J45" s="365"/>
      <c r="K45" s="365"/>
      <c r="L45" s="365"/>
      <c r="M45" s="365"/>
    </row>
    <row r="46" spans="1:13" ht="15">
      <c r="A46" s="386"/>
      <c r="B46" s="365"/>
      <c r="C46" s="365"/>
      <c r="D46" s="365"/>
      <c r="E46" s="365"/>
      <c r="F46" s="365"/>
      <c r="G46" s="365"/>
      <c r="H46" s="365"/>
      <c r="I46" s="365"/>
      <c r="J46" s="365"/>
      <c r="K46" s="365"/>
      <c r="L46" s="365"/>
      <c r="M46" s="365"/>
    </row>
    <row r="47" spans="1:13" ht="15.75">
      <c r="A47" s="386"/>
      <c r="B47" s="540"/>
      <c r="C47" s="365"/>
      <c r="D47" s="365"/>
      <c r="E47" s="365"/>
      <c r="F47" s="365"/>
      <c r="G47" s="365"/>
      <c r="H47" s="365"/>
      <c r="I47" s="365"/>
      <c r="J47" s="365"/>
      <c r="K47" s="365"/>
      <c r="L47" s="365"/>
      <c r="M47" s="365"/>
    </row>
    <row r="48" spans="1:13" ht="15">
      <c r="A48" s="386"/>
      <c r="B48" s="365"/>
      <c r="C48" s="365"/>
      <c r="D48" s="365"/>
      <c r="E48" s="365"/>
      <c r="F48" s="365"/>
      <c r="G48" s="365"/>
      <c r="H48" s="365"/>
      <c r="I48" s="365"/>
      <c r="J48" s="365"/>
      <c r="K48" s="365"/>
      <c r="L48" s="365"/>
      <c r="M48" s="365"/>
    </row>
    <row r="49" spans="1:13" ht="15">
      <c r="A49" s="386"/>
      <c r="B49" s="365"/>
      <c r="C49" s="365"/>
      <c r="D49" s="365"/>
      <c r="E49" s="365"/>
      <c r="F49" s="365"/>
      <c r="G49" s="365"/>
      <c r="H49" s="365"/>
      <c r="I49" s="365"/>
      <c r="J49" s="365"/>
      <c r="K49" s="365"/>
      <c r="L49" s="365"/>
      <c r="M49" s="365"/>
    </row>
    <row r="50" spans="1:13" ht="15">
      <c r="A50" s="386"/>
      <c r="B50" s="365"/>
      <c r="C50" s="365"/>
      <c r="D50" s="365"/>
      <c r="E50" s="365"/>
      <c r="F50" s="365"/>
      <c r="G50" s="365"/>
      <c r="H50" s="365"/>
      <c r="I50" s="365"/>
      <c r="J50" s="365"/>
      <c r="K50" s="365"/>
      <c r="L50" s="365"/>
      <c r="M50" s="365"/>
    </row>
    <row r="51" spans="1:13" ht="15">
      <c r="A51" s="386"/>
      <c r="B51" s="365"/>
      <c r="C51" s="365"/>
      <c r="D51" s="365"/>
      <c r="E51" s="365"/>
      <c r="F51" s="365"/>
      <c r="G51" s="365"/>
      <c r="H51" s="365"/>
      <c r="I51" s="365"/>
      <c r="J51" s="365"/>
      <c r="K51" s="365"/>
      <c r="L51" s="365"/>
      <c r="M51" s="365"/>
    </row>
    <row r="52" spans="1:13" ht="15">
      <c r="A52" s="386"/>
      <c r="B52" s="365"/>
      <c r="C52" s="365"/>
      <c r="D52" s="365"/>
      <c r="E52" s="365"/>
      <c r="F52" s="365"/>
      <c r="G52" s="365"/>
      <c r="H52" s="365"/>
      <c r="I52" s="365"/>
      <c r="J52" s="365"/>
      <c r="K52" s="365"/>
      <c r="L52" s="365"/>
      <c r="M52" s="365"/>
    </row>
    <row r="53" spans="1:13" ht="15">
      <c r="A53" s="386"/>
      <c r="B53" s="365"/>
      <c r="C53" s="365"/>
      <c r="D53" s="365"/>
      <c r="E53" s="365"/>
      <c r="F53" s="365"/>
      <c r="G53" s="365"/>
      <c r="H53" s="365"/>
      <c r="I53" s="365"/>
      <c r="J53" s="365"/>
      <c r="K53" s="365"/>
      <c r="L53" s="365"/>
      <c r="M53" s="365"/>
    </row>
    <row r="54" spans="1:13" ht="15">
      <c r="A54" s="386"/>
      <c r="B54" s="365"/>
      <c r="C54" s="365"/>
      <c r="D54" s="365"/>
      <c r="E54" s="365"/>
      <c r="F54" s="365"/>
      <c r="G54" s="365"/>
      <c r="H54" s="365"/>
      <c r="I54" s="365"/>
      <c r="J54" s="365"/>
      <c r="K54" s="365"/>
      <c r="L54" s="365"/>
      <c r="M54" s="365"/>
    </row>
    <row r="55" spans="1:13" ht="15">
      <c r="A55" s="386"/>
      <c r="B55" s="365"/>
      <c r="C55" s="365"/>
      <c r="D55" s="365"/>
      <c r="E55" s="365"/>
      <c r="F55" s="365"/>
      <c r="G55" s="365"/>
      <c r="H55" s="365"/>
      <c r="I55" s="365"/>
      <c r="J55" s="365"/>
      <c r="K55" s="365"/>
      <c r="L55" s="365"/>
      <c r="M55" s="365"/>
    </row>
    <row r="56" spans="1:13" ht="15">
      <c r="A56" s="386"/>
      <c r="B56" s="365"/>
      <c r="C56" s="365"/>
      <c r="D56" s="365"/>
      <c r="E56" s="365"/>
      <c r="F56" s="365"/>
      <c r="G56" s="365"/>
      <c r="H56" s="365"/>
      <c r="I56" s="365"/>
      <c r="J56" s="365"/>
      <c r="K56" s="365"/>
      <c r="L56" s="365"/>
      <c r="M56" s="365"/>
    </row>
    <row r="57" spans="1:13" ht="15">
      <c r="A57" s="386"/>
      <c r="B57" s="365"/>
      <c r="C57" s="365"/>
      <c r="D57" s="365"/>
      <c r="E57" s="365"/>
      <c r="F57" s="365"/>
      <c r="G57" s="365"/>
      <c r="H57" s="365"/>
      <c r="I57" s="365"/>
      <c r="J57" s="365"/>
      <c r="K57" s="365"/>
      <c r="L57" s="365"/>
      <c r="M57" s="365"/>
    </row>
    <row r="58" spans="1:13" ht="15">
      <c r="A58" s="386"/>
      <c r="B58" s="365"/>
      <c r="C58" s="365"/>
      <c r="D58" s="365"/>
      <c r="E58" s="365"/>
      <c r="F58" s="365"/>
      <c r="G58" s="365"/>
      <c r="H58" s="365"/>
      <c r="I58" s="365"/>
      <c r="J58" s="365"/>
      <c r="K58" s="365"/>
      <c r="L58" s="365"/>
      <c r="M58" s="365"/>
    </row>
    <row r="59" spans="1:13" ht="15">
      <c r="A59" s="386"/>
      <c r="B59" s="365"/>
      <c r="C59" s="365"/>
      <c r="D59" s="365"/>
      <c r="E59" s="365"/>
      <c r="F59" s="365"/>
      <c r="G59" s="365"/>
      <c r="H59" s="365"/>
      <c r="I59" s="365"/>
      <c r="J59" s="365"/>
      <c r="K59" s="365"/>
      <c r="L59" s="365"/>
      <c r="M59" s="365"/>
    </row>
    <row r="60" spans="1:13" ht="15">
      <c r="A60" s="386"/>
      <c r="B60" s="365"/>
      <c r="C60" s="365"/>
      <c r="D60" s="365"/>
      <c r="E60" s="365"/>
      <c r="F60" s="365"/>
      <c r="G60" s="365"/>
      <c r="H60" s="365"/>
      <c r="I60" s="365"/>
      <c r="J60" s="365"/>
      <c r="K60" s="365"/>
      <c r="L60" s="365"/>
      <c r="M60" s="365"/>
    </row>
    <row r="61" spans="1:13" ht="15">
      <c r="A61" s="386"/>
      <c r="B61" s="365"/>
      <c r="C61" s="365"/>
      <c r="D61" s="365"/>
      <c r="E61" s="365"/>
      <c r="F61" s="365"/>
      <c r="G61" s="365"/>
      <c r="H61" s="365"/>
      <c r="I61" s="365"/>
      <c r="J61" s="365"/>
      <c r="K61" s="365"/>
      <c r="L61" s="365"/>
      <c r="M61" s="365"/>
    </row>
    <row r="62" spans="1:13" ht="15">
      <c r="A62" s="386"/>
      <c r="B62" s="365"/>
      <c r="C62" s="365"/>
      <c r="D62" s="365"/>
      <c r="E62" s="365"/>
      <c r="F62" s="365"/>
      <c r="G62" s="365"/>
      <c r="H62" s="365"/>
      <c r="I62" s="365"/>
      <c r="J62" s="365"/>
      <c r="K62" s="365"/>
      <c r="L62" s="365"/>
      <c r="M62" s="365"/>
    </row>
    <row r="63" spans="1:13" ht="15">
      <c r="A63" s="386"/>
      <c r="B63" s="365"/>
      <c r="C63" s="365"/>
      <c r="D63" s="365"/>
      <c r="E63" s="365"/>
      <c r="F63" s="365"/>
      <c r="G63" s="365"/>
      <c r="H63" s="365"/>
      <c r="I63" s="365"/>
      <c r="J63" s="365"/>
      <c r="K63" s="365"/>
      <c r="L63" s="365"/>
      <c r="M63" s="365"/>
    </row>
  </sheetData>
  <sheetProtection password="CE28" sheet="1"/>
  <mergeCells count="48">
    <mergeCell ref="L1:N1"/>
    <mergeCell ref="L4:N4"/>
    <mergeCell ref="L3:N3"/>
    <mergeCell ref="L2:N2"/>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55" right="0.2" top="0.48" bottom="0.31" header="0.3" footer="0.3"/>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dimension ref="A1:C40"/>
  <sheetViews>
    <sheetView zoomScalePageLayoutView="0" workbookViewId="0" topLeftCell="A1">
      <selection activeCell="C4" sqref="C4"/>
    </sheetView>
  </sheetViews>
  <sheetFormatPr defaultColWidth="9.00390625" defaultRowHeight="15.75"/>
  <cols>
    <col min="1" max="1" width="4.25390625" style="439" customWidth="1"/>
    <col min="2" max="2" width="75.375" style="439" customWidth="1"/>
    <col min="3" max="3" width="55.75390625" style="439" customWidth="1"/>
    <col min="4" max="4" width="16.00390625" style="439" customWidth="1"/>
    <col min="5" max="16384" width="9.00390625" style="439" customWidth="1"/>
  </cols>
  <sheetData>
    <row r="1" spans="1:3" s="477" customFormat="1" ht="36" customHeight="1">
      <c r="A1" s="891" t="s">
        <v>169</v>
      </c>
      <c r="B1" s="892"/>
      <c r="C1" s="892"/>
    </row>
    <row r="2" spans="1:3" ht="28.5" customHeight="1">
      <c r="A2" s="893" t="s">
        <v>58</v>
      </c>
      <c r="B2" s="894"/>
      <c r="C2" s="526" t="s">
        <v>210</v>
      </c>
    </row>
    <row r="3" spans="1:3" s="528" customFormat="1" ht="11.25" customHeight="1">
      <c r="A3" s="895" t="s">
        <v>8</v>
      </c>
      <c r="B3" s="896"/>
      <c r="C3" s="527">
        <v>1</v>
      </c>
    </row>
    <row r="4" spans="1:3" ht="15" customHeight="1">
      <c r="A4" s="483" t="s">
        <v>39</v>
      </c>
      <c r="B4" s="484" t="s">
        <v>218</v>
      </c>
      <c r="C4" s="533">
        <f>IF(SUM(C5:C13)='M2-Cuc'!C21,SUM(C5:C13),"SAI")</f>
        <v>1</v>
      </c>
    </row>
    <row r="5" spans="1:3" s="487" customFormat="1" ht="15" customHeight="1">
      <c r="A5" s="529" t="s">
        <v>41</v>
      </c>
      <c r="B5" s="485" t="s">
        <v>132</v>
      </c>
      <c r="C5" s="490"/>
    </row>
    <row r="6" spans="1:3" s="487" customFormat="1" ht="15" customHeight="1">
      <c r="A6" s="529" t="s">
        <v>42</v>
      </c>
      <c r="B6" s="485" t="s">
        <v>134</v>
      </c>
      <c r="C6" s="490">
        <v>1</v>
      </c>
    </row>
    <row r="7" spans="1:3" s="487" customFormat="1" ht="15" customHeight="1">
      <c r="A7" s="529" t="s">
        <v>105</v>
      </c>
      <c r="B7" s="485" t="s">
        <v>144</v>
      </c>
      <c r="C7" s="490">
        <v>0</v>
      </c>
    </row>
    <row r="8" spans="1:3" s="487" customFormat="1" ht="15" customHeight="1">
      <c r="A8" s="529" t="s">
        <v>107</v>
      </c>
      <c r="B8" s="485" t="s">
        <v>136</v>
      </c>
      <c r="C8" s="490">
        <v>0</v>
      </c>
    </row>
    <row r="9" spans="1:3" s="487" customFormat="1" ht="15" customHeight="1">
      <c r="A9" s="529" t="s">
        <v>109</v>
      </c>
      <c r="B9" s="485" t="s">
        <v>120</v>
      </c>
      <c r="C9" s="490"/>
    </row>
    <row r="10" spans="1:3" s="487" customFormat="1" ht="15" customHeight="1">
      <c r="A10" s="529" t="s">
        <v>111</v>
      </c>
      <c r="B10" s="485" t="s">
        <v>157</v>
      </c>
      <c r="C10" s="490"/>
    </row>
    <row r="11" spans="1:3" s="487" customFormat="1" ht="15" customHeight="1">
      <c r="A11" s="529" t="s">
        <v>113</v>
      </c>
      <c r="B11" s="485" t="s">
        <v>122</v>
      </c>
      <c r="C11" s="490"/>
    </row>
    <row r="12" spans="1:3" s="489" customFormat="1" ht="15" customHeight="1">
      <c r="A12" s="529" t="s">
        <v>158</v>
      </c>
      <c r="B12" s="485" t="s">
        <v>159</v>
      </c>
      <c r="C12" s="530"/>
    </row>
    <row r="13" spans="1:3" s="489" customFormat="1" ht="15" customHeight="1">
      <c r="A13" s="529" t="s">
        <v>226</v>
      </c>
      <c r="B13" s="488" t="s">
        <v>124</v>
      </c>
      <c r="C13" s="530"/>
    </row>
    <row r="14" spans="1:3" s="489" customFormat="1" ht="15" customHeight="1">
      <c r="A14" s="483" t="s">
        <v>40</v>
      </c>
      <c r="B14" s="484" t="s">
        <v>216</v>
      </c>
      <c r="C14" s="533">
        <f>IF(SUM(C15:C16)='M2-Cuc'!C22,SUM(C15:C16),"SAI")</f>
        <v>0</v>
      </c>
    </row>
    <row r="15" spans="1:3" s="489" customFormat="1" ht="15" customHeight="1">
      <c r="A15" s="529" t="s">
        <v>43</v>
      </c>
      <c r="B15" s="485" t="s">
        <v>160</v>
      </c>
      <c r="C15" s="530"/>
    </row>
    <row r="16" spans="1:3" s="489" customFormat="1" ht="15" customHeight="1">
      <c r="A16" s="529" t="s">
        <v>44</v>
      </c>
      <c r="B16" s="485" t="s">
        <v>124</v>
      </c>
      <c r="C16" s="530"/>
    </row>
    <row r="17" spans="1:3" ht="15" customHeight="1">
      <c r="A17" s="483" t="s">
        <v>45</v>
      </c>
      <c r="B17" s="484" t="s">
        <v>114</v>
      </c>
      <c r="C17" s="533">
        <f>IF(SUM(C18:C20)='M2-Cuc'!C24,SUM(C18:C20),"SAI")</f>
        <v>2</v>
      </c>
    </row>
    <row r="18" spans="1:3" s="487" customFormat="1" ht="15" customHeight="1">
      <c r="A18" s="529" t="s">
        <v>125</v>
      </c>
      <c r="B18" s="485" t="s">
        <v>161</v>
      </c>
      <c r="C18" s="490">
        <v>0</v>
      </c>
    </row>
    <row r="19" spans="1:3" s="487" customFormat="1" ht="15" customHeight="1">
      <c r="A19" s="529" t="s">
        <v>127</v>
      </c>
      <c r="B19" s="485" t="s">
        <v>128</v>
      </c>
      <c r="C19" s="490">
        <v>2</v>
      </c>
    </row>
    <row r="20" spans="1:3" s="487" customFormat="1" ht="15" customHeight="1">
      <c r="A20" s="529" t="s">
        <v>129</v>
      </c>
      <c r="B20" s="485" t="s">
        <v>130</v>
      </c>
      <c r="C20" s="490">
        <v>0</v>
      </c>
    </row>
    <row r="21" spans="1:3" s="487" customFormat="1" ht="15" customHeight="1">
      <c r="A21" s="529" t="s">
        <v>61</v>
      </c>
      <c r="B21" s="484" t="s">
        <v>217</v>
      </c>
      <c r="C21" s="506">
        <f>IF(SUM(C22:C28)='M2-Cuc'!C19,SUM(C22:C28),"SAI")</f>
        <v>1</v>
      </c>
    </row>
    <row r="22" spans="1:3" s="487" customFormat="1" ht="15" customHeight="1">
      <c r="A22" s="529" t="s">
        <v>131</v>
      </c>
      <c r="B22" s="485" t="s">
        <v>132</v>
      </c>
      <c r="C22" s="490"/>
    </row>
    <row r="23" spans="1:3" s="487" customFormat="1" ht="15" customHeight="1">
      <c r="A23" s="529" t="s">
        <v>133</v>
      </c>
      <c r="B23" s="485" t="s">
        <v>134</v>
      </c>
      <c r="C23" s="490"/>
    </row>
    <row r="24" spans="1:3" s="487" customFormat="1" ht="15" customHeight="1">
      <c r="A24" s="529" t="s">
        <v>135</v>
      </c>
      <c r="B24" s="485" t="s">
        <v>162</v>
      </c>
      <c r="C24" s="490">
        <v>1</v>
      </c>
    </row>
    <row r="25" spans="1:3" s="487" customFormat="1" ht="15" customHeight="1">
      <c r="A25" s="529" t="s">
        <v>137</v>
      </c>
      <c r="B25" s="485" t="s">
        <v>119</v>
      </c>
      <c r="C25" s="490"/>
    </row>
    <row r="26" spans="1:3" s="487" customFormat="1" ht="15" customHeight="1">
      <c r="A26" s="529" t="s">
        <v>138</v>
      </c>
      <c r="B26" s="485" t="s">
        <v>163</v>
      </c>
      <c r="C26" s="490"/>
    </row>
    <row r="27" spans="1:3" s="487" customFormat="1" ht="15" customHeight="1">
      <c r="A27" s="529" t="s">
        <v>139</v>
      </c>
      <c r="B27" s="485" t="s">
        <v>122</v>
      </c>
      <c r="C27" s="490"/>
    </row>
    <row r="28" spans="1:3" s="487" customFormat="1" ht="15" customHeight="1">
      <c r="A28" s="529" t="s">
        <v>164</v>
      </c>
      <c r="B28" s="485" t="s">
        <v>165</v>
      </c>
      <c r="C28" s="490"/>
    </row>
    <row r="29" spans="1:3" s="487" customFormat="1" ht="15" customHeight="1">
      <c r="A29" s="483" t="s">
        <v>62</v>
      </c>
      <c r="B29" s="484" t="s">
        <v>219</v>
      </c>
      <c r="C29" s="506">
        <f>IF(SUM(C30:C32)='M2-Cuc'!C25,SUM(C30:C32),"SAI")</f>
        <v>1</v>
      </c>
    </row>
    <row r="30" spans="1:3" ht="15" customHeight="1">
      <c r="A30" s="529" t="s">
        <v>141</v>
      </c>
      <c r="B30" s="485" t="s">
        <v>132</v>
      </c>
      <c r="C30" s="530">
        <v>1</v>
      </c>
    </row>
    <row r="31" spans="1:3" s="487" customFormat="1" ht="15" customHeight="1">
      <c r="A31" s="529" t="s">
        <v>142</v>
      </c>
      <c r="B31" s="485" t="s">
        <v>134</v>
      </c>
      <c r="C31" s="490"/>
    </row>
    <row r="32" spans="1:3" s="487" customFormat="1" ht="15" customHeight="1">
      <c r="A32" s="529" t="s">
        <v>143</v>
      </c>
      <c r="B32" s="485" t="s">
        <v>162</v>
      </c>
      <c r="C32" s="490"/>
    </row>
    <row r="33" spans="1:3" s="487" customFormat="1" ht="15.75">
      <c r="A33" s="531"/>
      <c r="B33" s="492" t="s">
        <v>166</v>
      </c>
      <c r="C33" s="492"/>
    </row>
    <row r="34" spans="1:3" s="487" customFormat="1" ht="15.75">
      <c r="A34" s="531"/>
      <c r="B34" s="532" t="s">
        <v>167</v>
      </c>
      <c r="C34" s="492"/>
    </row>
    <row r="35" spans="1:3" s="487" customFormat="1" ht="15.75">
      <c r="A35" s="531"/>
      <c r="B35" s="492" t="s">
        <v>168</v>
      </c>
      <c r="C35" s="492"/>
    </row>
    <row r="36" spans="1:3" s="487" customFormat="1" ht="15.75">
      <c r="A36" s="531"/>
      <c r="B36" s="492"/>
      <c r="C36" s="492"/>
    </row>
    <row r="37" spans="1:3" s="487" customFormat="1" ht="15.75">
      <c r="A37" s="531"/>
      <c r="B37" s="492"/>
      <c r="C37" s="492"/>
    </row>
    <row r="38" spans="1:3" ht="15.75">
      <c r="A38" s="502"/>
      <c r="B38" s="492"/>
      <c r="C38" s="503"/>
    </row>
    <row r="39" ht="15.75">
      <c r="B39" s="503"/>
    </row>
    <row r="40" ht="15.75">
      <c r="B40" s="384"/>
    </row>
  </sheetData>
  <sheetProtection password="CE28" sheet="1"/>
  <mergeCells count="3">
    <mergeCell ref="A1:C1"/>
    <mergeCell ref="A2:B2"/>
    <mergeCell ref="A3:B3"/>
  </mergeCells>
  <printOptions/>
  <pageMargins left="0.87" right="0.34" top="0.46" bottom="0.19" header="0.3" footer="0.19"/>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U64"/>
  <sheetViews>
    <sheetView zoomScalePageLayoutView="0" workbookViewId="0" topLeftCell="D1">
      <selection activeCell="R13" sqref="R13"/>
    </sheetView>
  </sheetViews>
  <sheetFormatPr defaultColWidth="9.00390625" defaultRowHeight="15.75"/>
  <cols>
    <col min="1" max="1" width="4.125" style="477" customWidth="1"/>
    <col min="2" max="2" width="22.625" style="431" customWidth="1"/>
    <col min="3" max="3" width="11.00390625" style="431" customWidth="1"/>
    <col min="4" max="4" width="9.125" style="431" customWidth="1"/>
    <col min="5" max="5" width="8.375" style="431" customWidth="1"/>
    <col min="6" max="14" width="7.375" style="431" customWidth="1"/>
    <col min="15" max="15" width="9.25390625" style="431" customWidth="1"/>
    <col min="16" max="17" width="9.00390625" style="431" customWidth="1"/>
    <col min="18" max="18" width="29.75390625" style="431" customWidth="1"/>
    <col min="19" max="16384" width="9.00390625" style="431" customWidth="1"/>
  </cols>
  <sheetData>
    <row r="1" spans="1:15" ht="21" customHeight="1">
      <c r="A1" s="919" t="s">
        <v>27</v>
      </c>
      <c r="B1" s="919"/>
      <c r="C1" s="430"/>
      <c r="D1" s="920" t="s">
        <v>67</v>
      </c>
      <c r="E1" s="920"/>
      <c r="F1" s="920"/>
      <c r="G1" s="920"/>
      <c r="H1" s="920"/>
      <c r="I1" s="920"/>
      <c r="J1" s="920"/>
      <c r="K1" s="920"/>
      <c r="L1" s="435"/>
      <c r="M1" s="509" t="s">
        <v>227</v>
      </c>
      <c r="N1" s="433"/>
      <c r="O1" s="433"/>
    </row>
    <row r="2" spans="1:17" ht="16.5" customHeight="1">
      <c r="A2" s="430" t="s">
        <v>213</v>
      </c>
      <c r="B2" s="430"/>
      <c r="C2" s="430"/>
      <c r="D2" s="920" t="s">
        <v>152</v>
      </c>
      <c r="E2" s="920"/>
      <c r="F2" s="920"/>
      <c r="G2" s="920"/>
      <c r="H2" s="920"/>
      <c r="I2" s="920"/>
      <c r="J2" s="920"/>
      <c r="K2" s="920"/>
      <c r="L2" s="437"/>
      <c r="M2" s="921" t="s">
        <v>247</v>
      </c>
      <c r="N2" s="921"/>
      <c r="O2" s="921"/>
      <c r="Q2" s="432"/>
    </row>
    <row r="3" spans="1:17" ht="16.5" customHeight="1">
      <c r="A3" s="430" t="s">
        <v>214</v>
      </c>
      <c r="B3" s="430"/>
      <c r="C3" s="430"/>
      <c r="D3" s="922" t="s">
        <v>16</v>
      </c>
      <c r="E3" s="922"/>
      <c r="F3" s="922"/>
      <c r="G3" s="922"/>
      <c r="H3" s="922"/>
      <c r="I3" s="922"/>
      <c r="J3" s="922"/>
      <c r="K3" s="922"/>
      <c r="L3" s="435"/>
      <c r="M3" s="509" t="s">
        <v>230</v>
      </c>
      <c r="N3" s="433"/>
      <c r="O3" s="433"/>
      <c r="Q3" s="434"/>
    </row>
    <row r="4" spans="1:17" ht="16.5" customHeight="1">
      <c r="A4" s="435" t="s">
        <v>83</v>
      </c>
      <c r="B4" s="435"/>
      <c r="C4" s="436"/>
      <c r="D4" s="437"/>
      <c r="E4" s="437"/>
      <c r="F4" s="436"/>
      <c r="G4" s="438"/>
      <c r="H4" s="438"/>
      <c r="I4" s="438"/>
      <c r="J4" s="436"/>
      <c r="K4" s="437"/>
      <c r="L4" s="437"/>
      <c r="M4" s="437" t="s">
        <v>229</v>
      </c>
      <c r="N4" s="433"/>
      <c r="O4" s="433"/>
      <c r="Q4" s="434"/>
    </row>
    <row r="5" spans="1:17" ht="16.5" customHeight="1">
      <c r="A5" s="439"/>
      <c r="B5" s="436"/>
      <c r="C5" s="436"/>
      <c r="D5" s="436"/>
      <c r="E5" s="436"/>
      <c r="F5" s="440"/>
      <c r="G5" s="441"/>
      <c r="H5" s="441"/>
      <c r="I5" s="441"/>
      <c r="J5" s="440"/>
      <c r="K5" s="442"/>
      <c r="L5" s="442"/>
      <c r="M5" s="442" t="s">
        <v>11</v>
      </c>
      <c r="N5" s="433"/>
      <c r="O5" s="433"/>
      <c r="Q5" s="434"/>
    </row>
    <row r="6" spans="1:18" ht="18.75" customHeight="1">
      <c r="A6" s="923" t="s">
        <v>57</v>
      </c>
      <c r="B6" s="924"/>
      <c r="C6" s="914" t="s">
        <v>32</v>
      </c>
      <c r="D6" s="916" t="s">
        <v>207</v>
      </c>
      <c r="E6" s="916"/>
      <c r="F6" s="916"/>
      <c r="G6" s="916"/>
      <c r="H6" s="916"/>
      <c r="I6" s="916"/>
      <c r="J6" s="916"/>
      <c r="K6" s="916"/>
      <c r="L6" s="916"/>
      <c r="M6" s="916"/>
      <c r="N6" s="916"/>
      <c r="O6" s="916"/>
      <c r="P6" s="918" t="s">
        <v>293</v>
      </c>
      <c r="Q6" s="897" t="s">
        <v>292</v>
      </c>
      <c r="R6" s="918" t="s">
        <v>250</v>
      </c>
    </row>
    <row r="7" spans="1:18" ht="20.25" customHeight="1">
      <c r="A7" s="925"/>
      <c r="B7" s="926"/>
      <c r="C7" s="915"/>
      <c r="D7" s="909" t="s">
        <v>84</v>
      </c>
      <c r="E7" s="911" t="s">
        <v>85</v>
      </c>
      <c r="F7" s="912"/>
      <c r="G7" s="913"/>
      <c r="H7" s="904" t="s">
        <v>86</v>
      </c>
      <c r="I7" s="904" t="s">
        <v>87</v>
      </c>
      <c r="J7" s="904" t="s">
        <v>88</v>
      </c>
      <c r="K7" s="904" t="s">
        <v>89</v>
      </c>
      <c r="L7" s="904" t="s">
        <v>90</v>
      </c>
      <c r="M7" s="904" t="s">
        <v>91</v>
      </c>
      <c r="N7" s="904" t="s">
        <v>156</v>
      </c>
      <c r="O7" s="917" t="s">
        <v>92</v>
      </c>
      <c r="P7" s="897"/>
      <c r="Q7" s="897"/>
      <c r="R7" s="897"/>
    </row>
    <row r="8" spans="1:18" ht="19.5" customHeight="1">
      <c r="A8" s="925"/>
      <c r="B8" s="926"/>
      <c r="C8" s="915"/>
      <c r="D8" s="909"/>
      <c r="E8" s="929" t="s">
        <v>31</v>
      </c>
      <c r="F8" s="930" t="s">
        <v>9</v>
      </c>
      <c r="G8" s="931"/>
      <c r="H8" s="904"/>
      <c r="I8" s="904"/>
      <c r="J8" s="904"/>
      <c r="K8" s="904"/>
      <c r="L8" s="904"/>
      <c r="M8" s="904"/>
      <c r="N8" s="904"/>
      <c r="O8" s="917"/>
      <c r="P8" s="897"/>
      <c r="Q8" s="897"/>
      <c r="R8" s="897"/>
    </row>
    <row r="9" spans="1:18" ht="39.75" customHeight="1">
      <c r="A9" s="927"/>
      <c r="B9" s="928"/>
      <c r="C9" s="915"/>
      <c r="D9" s="910"/>
      <c r="E9" s="905"/>
      <c r="F9" s="443" t="s">
        <v>93</v>
      </c>
      <c r="G9" s="445" t="s">
        <v>94</v>
      </c>
      <c r="H9" s="905"/>
      <c r="I9" s="905"/>
      <c r="J9" s="905"/>
      <c r="K9" s="905"/>
      <c r="L9" s="905"/>
      <c r="M9" s="905"/>
      <c r="N9" s="905"/>
      <c r="O9" s="917"/>
      <c r="P9" s="897"/>
      <c r="Q9" s="897"/>
      <c r="R9" s="897"/>
    </row>
    <row r="10" spans="1:18" s="448" customFormat="1" ht="11.25" customHeight="1">
      <c r="A10" s="906" t="s">
        <v>33</v>
      </c>
      <c r="B10" s="907"/>
      <c r="C10" s="446">
        <v>1</v>
      </c>
      <c r="D10" s="446">
        <v>2</v>
      </c>
      <c r="E10" s="446">
        <v>3</v>
      </c>
      <c r="F10" s="446">
        <v>4</v>
      </c>
      <c r="G10" s="446">
        <v>5</v>
      </c>
      <c r="H10" s="446">
        <v>6</v>
      </c>
      <c r="I10" s="446">
        <v>7</v>
      </c>
      <c r="J10" s="446">
        <v>8</v>
      </c>
      <c r="K10" s="446">
        <v>9</v>
      </c>
      <c r="L10" s="446">
        <v>10</v>
      </c>
      <c r="M10" s="446">
        <v>11</v>
      </c>
      <c r="N10" s="446">
        <v>12</v>
      </c>
      <c r="O10" s="510">
        <v>13</v>
      </c>
      <c r="P10" s="897"/>
      <c r="Q10" s="897"/>
      <c r="R10" s="897"/>
    </row>
    <row r="11" spans="1:21" ht="22.5" customHeight="1">
      <c r="A11" s="449" t="s">
        <v>0</v>
      </c>
      <c r="B11" s="450" t="s">
        <v>95</v>
      </c>
      <c r="C11" s="478">
        <f>IF((D11+E11+H11+I11+J11+K11+L11+M11+N11+O11)=(C14+C16),(C14+C16),CONCATENATE("Lệch là"," ",VALUE((C12+C13)-(C14+C16))))</f>
        <v>39</v>
      </c>
      <c r="D11" s="521">
        <f>IF((D12+D13)=(D16+D14),(D16+D14),CONCATENATE("Lệch là"," ",VALUE((D12+D13)-(D14+D16))))</f>
        <v>4</v>
      </c>
      <c r="E11" s="521">
        <f>F11+G11</f>
        <v>18</v>
      </c>
      <c r="F11" s="521">
        <f>IF((F12+F13)=(F16+F14),(F16+F14),CONCATENATE("Lệch là"," ",VALUE((F12+F13)-(F14+F16))))</f>
        <v>0</v>
      </c>
      <c r="G11" s="521">
        <f aca="true" t="shared" si="0" ref="G11:O11">IF((G12+G13)=(G16+G14),(G16+G14),CONCATENATE("Lệch là"," ",VALUE((G12+G13)-(G14+G16))))</f>
        <v>18</v>
      </c>
      <c r="H11" s="521">
        <f t="shared" si="0"/>
        <v>0</v>
      </c>
      <c r="I11" s="521">
        <f t="shared" si="0"/>
        <v>2</v>
      </c>
      <c r="J11" s="521">
        <f t="shared" si="0"/>
        <v>15</v>
      </c>
      <c r="K11" s="521">
        <f t="shared" si="0"/>
        <v>0</v>
      </c>
      <c r="L11" s="521">
        <f t="shared" si="0"/>
        <v>0</v>
      </c>
      <c r="M11" s="521">
        <f t="shared" si="0"/>
        <v>0</v>
      </c>
      <c r="N11" s="521">
        <f t="shared" si="0"/>
        <v>0</v>
      </c>
      <c r="O11" s="521">
        <f t="shared" si="0"/>
        <v>0</v>
      </c>
      <c r="P11" s="389">
        <f>C11+'M1-Cuc'!C11</f>
        <v>100</v>
      </c>
      <c r="Q11" s="389">
        <f>'M6'!C12</f>
        <v>100</v>
      </c>
      <c r="R11" s="522" t="str">
        <f>IF(Q11=P11,"Đúng",CONCATENATE("Lệch là"," ",VALUE(Q11-P11)))</f>
        <v>Đúng</v>
      </c>
      <c r="S11" s="512"/>
      <c r="T11" s="512"/>
      <c r="U11" s="512"/>
    </row>
    <row r="12" spans="1:21" s="515" customFormat="1" ht="22.5" customHeight="1">
      <c r="A12" s="451">
        <v>1</v>
      </c>
      <c r="B12" s="452" t="s">
        <v>96</v>
      </c>
      <c r="C12" s="478">
        <f>D12+E12+H12+I12+J12+K12+L12+M12+N12+O12</f>
        <v>19</v>
      </c>
      <c r="D12" s="513">
        <v>4</v>
      </c>
      <c r="E12" s="521">
        <f>F12+G12</f>
        <v>6</v>
      </c>
      <c r="F12" s="513"/>
      <c r="G12" s="513">
        <v>6</v>
      </c>
      <c r="H12" s="513"/>
      <c r="I12" s="513">
        <v>2</v>
      </c>
      <c r="J12" s="513">
        <v>7</v>
      </c>
      <c r="K12" s="513"/>
      <c r="L12" s="513"/>
      <c r="M12" s="513"/>
      <c r="N12" s="454"/>
      <c r="O12" s="454"/>
      <c r="P12" s="389">
        <f>C12+'M1-Cuc'!C12</f>
        <v>51</v>
      </c>
      <c r="Q12" s="389">
        <f>'M6'!D12</f>
        <v>51</v>
      </c>
      <c r="R12" s="522" t="str">
        <f aca="true" t="shared" si="1" ref="R12:R25">IF(Q12=P12,"Đúng",CONCATENATE("Lệch là"," ",VALUE(Q12-P12)))</f>
        <v>Đúng</v>
      </c>
      <c r="S12" s="514"/>
      <c r="T12" s="514"/>
      <c r="U12" s="514"/>
    </row>
    <row r="13" spans="1:21" s="515" customFormat="1" ht="22.5" customHeight="1">
      <c r="A13" s="451">
        <v>2</v>
      </c>
      <c r="B13" s="452" t="s">
        <v>97</v>
      </c>
      <c r="C13" s="478">
        <f>D13+E13+H13+I13+J13+K13+L13+M13+N13+O13</f>
        <v>20</v>
      </c>
      <c r="D13" s="453">
        <v>0</v>
      </c>
      <c r="E13" s="521">
        <f>F13+G13</f>
        <v>12</v>
      </c>
      <c r="F13" s="453"/>
      <c r="G13" s="453">
        <v>12</v>
      </c>
      <c r="H13" s="453"/>
      <c r="I13" s="453">
        <v>0</v>
      </c>
      <c r="J13" s="453">
        <v>8</v>
      </c>
      <c r="K13" s="453"/>
      <c r="L13" s="453"/>
      <c r="M13" s="453"/>
      <c r="N13" s="454"/>
      <c r="O13" s="454"/>
      <c r="P13" s="389">
        <f>C13+'M1-Cuc'!C13</f>
        <v>49</v>
      </c>
      <c r="Q13" s="389">
        <f>'M6'!E12</f>
        <v>49</v>
      </c>
      <c r="R13" s="522" t="str">
        <f t="shared" si="1"/>
        <v>Đúng</v>
      </c>
      <c r="S13" s="514"/>
      <c r="T13" s="514"/>
      <c r="U13" s="514"/>
    </row>
    <row r="14" spans="1:21" ht="22.5" customHeight="1">
      <c r="A14" s="455" t="s">
        <v>1</v>
      </c>
      <c r="B14" s="456" t="s">
        <v>98</v>
      </c>
      <c r="C14" s="478">
        <f>D14+E14+H14+I14+J14+K14+L14+M14+N14+O14</f>
        <v>0</v>
      </c>
      <c r="D14" s="453"/>
      <c r="E14" s="521">
        <f>F14+G14</f>
        <v>0</v>
      </c>
      <c r="F14" s="453"/>
      <c r="G14" s="453">
        <v>0</v>
      </c>
      <c r="H14" s="453"/>
      <c r="I14" s="453"/>
      <c r="J14" s="453"/>
      <c r="K14" s="453"/>
      <c r="L14" s="453"/>
      <c r="M14" s="453"/>
      <c r="N14" s="454"/>
      <c r="O14" s="454"/>
      <c r="P14" s="389">
        <f>C14+'M1-Cuc'!C14</f>
        <v>0</v>
      </c>
      <c r="Q14" s="389">
        <f>'M6'!F12</f>
        <v>0</v>
      </c>
      <c r="R14" s="522" t="str">
        <f t="shared" si="1"/>
        <v>Đúng</v>
      </c>
      <c r="S14" s="512"/>
      <c r="T14" s="512"/>
      <c r="U14" s="512"/>
    </row>
    <row r="15" spans="1:21" ht="22.5" customHeight="1">
      <c r="A15" s="455" t="s">
        <v>12</v>
      </c>
      <c r="B15" s="456" t="s">
        <v>99</v>
      </c>
      <c r="C15" s="478">
        <f>D15+E15+H15+I15+J15+K15+L15+M15+N15+O15</f>
        <v>0</v>
      </c>
      <c r="D15" s="453"/>
      <c r="E15" s="521">
        <f>F15+G15</f>
        <v>0</v>
      </c>
      <c r="F15" s="453"/>
      <c r="G15" s="453"/>
      <c r="H15" s="453"/>
      <c r="I15" s="453"/>
      <c r="J15" s="453"/>
      <c r="K15" s="453"/>
      <c r="L15" s="453"/>
      <c r="M15" s="453"/>
      <c r="N15" s="454"/>
      <c r="O15" s="454"/>
      <c r="P15" s="389">
        <f>C15+'M1-Cuc'!C15</f>
        <v>0</v>
      </c>
      <c r="Q15" s="389">
        <f>'M6'!G12</f>
        <v>0</v>
      </c>
      <c r="R15" s="522" t="str">
        <f t="shared" si="1"/>
        <v>Đúng</v>
      </c>
      <c r="S15" s="512"/>
      <c r="T15" s="512"/>
      <c r="U15" s="512"/>
    </row>
    <row r="16" spans="1:21" ht="22.5" customHeight="1">
      <c r="A16" s="455" t="s">
        <v>100</v>
      </c>
      <c r="B16" s="456" t="s">
        <v>101</v>
      </c>
      <c r="C16" s="478">
        <f>C17+C25</f>
        <v>39</v>
      </c>
      <c r="D16" s="478">
        <f>D17+D25</f>
        <v>4</v>
      </c>
      <c r="E16" s="478">
        <f>E17+E25</f>
        <v>18</v>
      </c>
      <c r="F16" s="478">
        <f>F17+F25</f>
        <v>0</v>
      </c>
      <c r="G16" s="478">
        <f aca="true" t="shared" si="2" ref="G16:O16">G17+G25</f>
        <v>18</v>
      </c>
      <c r="H16" s="478">
        <f t="shared" si="2"/>
        <v>0</v>
      </c>
      <c r="I16" s="478">
        <f t="shared" si="2"/>
        <v>2</v>
      </c>
      <c r="J16" s="478">
        <f t="shared" si="2"/>
        <v>15</v>
      </c>
      <c r="K16" s="478">
        <f t="shared" si="2"/>
        <v>0</v>
      </c>
      <c r="L16" s="478">
        <f t="shared" si="2"/>
        <v>0</v>
      </c>
      <c r="M16" s="478">
        <f t="shared" si="2"/>
        <v>0</v>
      </c>
      <c r="N16" s="478">
        <f t="shared" si="2"/>
        <v>0</v>
      </c>
      <c r="O16" s="478">
        <f t="shared" si="2"/>
        <v>0</v>
      </c>
      <c r="P16" s="389">
        <f>C16+'M1-Cuc'!C16</f>
        <v>100</v>
      </c>
      <c r="Q16" s="523">
        <f>'M6'!H12</f>
        <v>100</v>
      </c>
      <c r="R16" s="522" t="str">
        <f t="shared" si="1"/>
        <v>Đúng</v>
      </c>
      <c r="S16" s="512"/>
      <c r="T16" s="512"/>
      <c r="U16" s="512"/>
    </row>
    <row r="17" spans="1:21" ht="22.5" customHeight="1">
      <c r="A17" s="455" t="s">
        <v>39</v>
      </c>
      <c r="B17" s="457" t="s">
        <v>102</v>
      </c>
      <c r="C17" s="478">
        <f>SUM(C18:C24)</f>
        <v>38</v>
      </c>
      <c r="D17" s="478">
        <f>SUM(D18:D24)</f>
        <v>4</v>
      </c>
      <c r="E17" s="478">
        <f>F17+G17</f>
        <v>17</v>
      </c>
      <c r="F17" s="478">
        <f>SUM(F18:F24)</f>
        <v>0</v>
      </c>
      <c r="G17" s="478">
        <f aca="true" t="shared" si="3" ref="G17:O17">SUM(G18:G24)</f>
        <v>17</v>
      </c>
      <c r="H17" s="478">
        <f t="shared" si="3"/>
        <v>0</v>
      </c>
      <c r="I17" s="478">
        <f t="shared" si="3"/>
        <v>2</v>
      </c>
      <c r="J17" s="478">
        <f t="shared" si="3"/>
        <v>15</v>
      </c>
      <c r="K17" s="478">
        <f t="shared" si="3"/>
        <v>0</v>
      </c>
      <c r="L17" s="478">
        <f t="shared" si="3"/>
        <v>0</v>
      </c>
      <c r="M17" s="478">
        <f t="shared" si="3"/>
        <v>0</v>
      </c>
      <c r="N17" s="478">
        <f t="shared" si="3"/>
        <v>0</v>
      </c>
      <c r="O17" s="478">
        <f t="shared" si="3"/>
        <v>0</v>
      </c>
      <c r="P17" s="389">
        <f>C17+'M1-Cuc'!C17</f>
        <v>75</v>
      </c>
      <c r="Q17" s="523">
        <f>'M6'!I12</f>
        <v>75</v>
      </c>
      <c r="R17" s="522" t="str">
        <f t="shared" si="1"/>
        <v>Đúng</v>
      </c>
      <c r="S17" s="512"/>
      <c r="T17" s="512"/>
      <c r="U17" s="512"/>
    </row>
    <row r="18" spans="1:21" ht="22.5" customHeight="1">
      <c r="A18" s="451" t="s">
        <v>41</v>
      </c>
      <c r="B18" s="452" t="s">
        <v>103</v>
      </c>
      <c r="C18" s="478">
        <f aca="true" t="shared" si="4" ref="C18:C24">D18+E18+H18+I18+J18+K18+L18+M18+N18+O18</f>
        <v>3</v>
      </c>
      <c r="D18" s="517">
        <v>1</v>
      </c>
      <c r="E18" s="524">
        <f aca="true" t="shared" si="5" ref="E18:E25">F18+G18</f>
        <v>1</v>
      </c>
      <c r="F18" s="517"/>
      <c r="G18" s="517">
        <v>1</v>
      </c>
      <c r="H18" s="517"/>
      <c r="I18" s="517">
        <v>0</v>
      </c>
      <c r="J18" s="517">
        <v>1</v>
      </c>
      <c r="K18" s="517"/>
      <c r="L18" s="517"/>
      <c r="M18" s="517"/>
      <c r="N18" s="454"/>
      <c r="O18" s="454"/>
      <c r="P18" s="389">
        <f>C18+'M1-Cuc'!C18</f>
        <v>21</v>
      </c>
      <c r="Q18" s="523">
        <f>'M6'!J12</f>
        <v>21</v>
      </c>
      <c r="R18" s="522" t="str">
        <f t="shared" si="1"/>
        <v>Đúng</v>
      </c>
      <c r="S18" s="512"/>
      <c r="T18" s="512"/>
      <c r="U18" s="512"/>
    </row>
    <row r="19" spans="1:21" ht="18.75">
      <c r="A19" s="451" t="s">
        <v>42</v>
      </c>
      <c r="B19" s="452" t="s">
        <v>104</v>
      </c>
      <c r="C19" s="478">
        <f t="shared" si="4"/>
        <v>1</v>
      </c>
      <c r="D19" s="517">
        <v>0</v>
      </c>
      <c r="E19" s="524">
        <f t="shared" si="5"/>
        <v>0</v>
      </c>
      <c r="F19" s="517"/>
      <c r="G19" s="517"/>
      <c r="H19" s="517"/>
      <c r="I19" s="517"/>
      <c r="J19" s="517">
        <v>1</v>
      </c>
      <c r="K19" s="517"/>
      <c r="L19" s="517"/>
      <c r="M19" s="517"/>
      <c r="N19" s="454"/>
      <c r="O19" s="454"/>
      <c r="P19" s="389">
        <f>C19+'M1-Cuc'!C19</f>
        <v>1</v>
      </c>
      <c r="Q19" s="523">
        <f>'M6'!K12</f>
        <v>1</v>
      </c>
      <c r="R19" s="522" t="str">
        <f t="shared" si="1"/>
        <v>Đúng</v>
      </c>
      <c r="S19" s="512"/>
      <c r="T19" s="512"/>
      <c r="U19" s="512"/>
    </row>
    <row r="20" spans="1:21" ht="18.75">
      <c r="A20" s="451" t="s">
        <v>105</v>
      </c>
      <c r="B20" s="452" t="s">
        <v>106</v>
      </c>
      <c r="C20" s="478">
        <f t="shared" si="4"/>
        <v>31</v>
      </c>
      <c r="D20" s="517">
        <v>2</v>
      </c>
      <c r="E20" s="524">
        <f t="shared" si="5"/>
        <v>15</v>
      </c>
      <c r="F20" s="517"/>
      <c r="G20" s="517">
        <v>15</v>
      </c>
      <c r="H20" s="517"/>
      <c r="I20" s="517">
        <v>2</v>
      </c>
      <c r="J20" s="517">
        <v>12</v>
      </c>
      <c r="K20" s="517"/>
      <c r="L20" s="517"/>
      <c r="M20" s="517"/>
      <c r="N20" s="454"/>
      <c r="O20" s="454"/>
      <c r="P20" s="389">
        <f>C20+'M1-Cuc'!C20</f>
        <v>49</v>
      </c>
      <c r="Q20" s="523">
        <f>'M6'!L12</f>
        <v>49</v>
      </c>
      <c r="R20" s="522" t="str">
        <f t="shared" si="1"/>
        <v>Đúng</v>
      </c>
      <c r="S20" s="512"/>
      <c r="T20" s="512"/>
      <c r="U20" s="512"/>
    </row>
    <row r="21" spans="1:21" ht="22.5" customHeight="1">
      <c r="A21" s="451" t="s">
        <v>107</v>
      </c>
      <c r="B21" s="452" t="s">
        <v>108</v>
      </c>
      <c r="C21" s="478">
        <f t="shared" si="4"/>
        <v>1</v>
      </c>
      <c r="D21" s="453">
        <v>0</v>
      </c>
      <c r="E21" s="524">
        <f t="shared" si="5"/>
        <v>1</v>
      </c>
      <c r="F21" s="453"/>
      <c r="G21" s="453">
        <v>1</v>
      </c>
      <c r="H21" s="453">
        <v>0</v>
      </c>
      <c r="I21" s="453">
        <v>0</v>
      </c>
      <c r="J21" s="453"/>
      <c r="K21" s="453"/>
      <c r="L21" s="453"/>
      <c r="M21" s="453"/>
      <c r="N21" s="454"/>
      <c r="O21" s="454"/>
      <c r="P21" s="389">
        <f>C21+'M1-Cuc'!C21</f>
        <v>1</v>
      </c>
      <c r="Q21" s="523">
        <f>'M6'!M12</f>
        <v>1</v>
      </c>
      <c r="R21" s="522" t="str">
        <f t="shared" si="1"/>
        <v>Đúng</v>
      </c>
      <c r="S21" s="512"/>
      <c r="T21" s="512"/>
      <c r="U21" s="512"/>
    </row>
    <row r="22" spans="1:21" ht="22.5" customHeight="1">
      <c r="A22" s="451" t="s">
        <v>109</v>
      </c>
      <c r="B22" s="452" t="s">
        <v>110</v>
      </c>
      <c r="C22" s="478">
        <f t="shared" si="4"/>
        <v>0</v>
      </c>
      <c r="D22" s="517"/>
      <c r="E22" s="524">
        <f t="shared" si="5"/>
        <v>0</v>
      </c>
      <c r="F22" s="517"/>
      <c r="G22" s="517"/>
      <c r="H22" s="517"/>
      <c r="I22" s="517"/>
      <c r="J22" s="517"/>
      <c r="K22" s="517"/>
      <c r="L22" s="517"/>
      <c r="M22" s="517"/>
      <c r="N22" s="454"/>
      <c r="O22" s="454"/>
      <c r="P22" s="389">
        <f>C22+'M1-Cuc'!C22</f>
        <v>0</v>
      </c>
      <c r="Q22" s="523">
        <f>'M6'!N12</f>
        <v>0</v>
      </c>
      <c r="R22" s="522" t="str">
        <f t="shared" si="1"/>
        <v>Đúng</v>
      </c>
      <c r="S22" s="512"/>
      <c r="T22" s="512"/>
      <c r="U22" s="512"/>
    </row>
    <row r="23" spans="1:21" ht="25.5">
      <c r="A23" s="451" t="s">
        <v>111</v>
      </c>
      <c r="B23" s="458" t="s">
        <v>112</v>
      </c>
      <c r="C23" s="478">
        <f t="shared" si="4"/>
        <v>0</v>
      </c>
      <c r="D23" s="517"/>
      <c r="E23" s="524">
        <f t="shared" si="5"/>
        <v>0</v>
      </c>
      <c r="F23" s="517"/>
      <c r="G23" s="517"/>
      <c r="H23" s="517"/>
      <c r="I23" s="517"/>
      <c r="J23" s="517"/>
      <c r="K23" s="517"/>
      <c r="L23" s="517"/>
      <c r="M23" s="517"/>
      <c r="N23" s="454"/>
      <c r="O23" s="454"/>
      <c r="P23" s="389">
        <f>C23+'M1-Cuc'!C23</f>
        <v>0</v>
      </c>
      <c r="Q23" s="523">
        <f>'M6'!O12</f>
        <v>0</v>
      </c>
      <c r="R23" s="522" t="str">
        <f t="shared" si="1"/>
        <v>Đúng</v>
      </c>
      <c r="S23" s="512"/>
      <c r="T23" s="512"/>
      <c r="U23" s="512"/>
    </row>
    <row r="24" spans="1:21" ht="22.5" customHeight="1">
      <c r="A24" s="451" t="s">
        <v>113</v>
      </c>
      <c r="B24" s="452" t="s">
        <v>114</v>
      </c>
      <c r="C24" s="478">
        <f t="shared" si="4"/>
        <v>2</v>
      </c>
      <c r="D24" s="453">
        <v>1</v>
      </c>
      <c r="E24" s="524">
        <f t="shared" si="5"/>
        <v>0</v>
      </c>
      <c r="F24" s="453"/>
      <c r="G24" s="453"/>
      <c r="H24" s="453"/>
      <c r="I24" s="453"/>
      <c r="J24" s="453">
        <v>1</v>
      </c>
      <c r="K24" s="453"/>
      <c r="L24" s="453"/>
      <c r="M24" s="453"/>
      <c r="N24" s="454"/>
      <c r="O24" s="454"/>
      <c r="P24" s="389">
        <f>C24+'M1-Cuc'!C24</f>
        <v>3</v>
      </c>
      <c r="Q24" s="523">
        <f>'M6'!P12</f>
        <v>3</v>
      </c>
      <c r="R24" s="522" t="str">
        <f t="shared" si="1"/>
        <v>Đúng</v>
      </c>
      <c r="S24" s="512"/>
      <c r="T24" s="512"/>
      <c r="U24" s="512"/>
    </row>
    <row r="25" spans="1:21" ht="22.5" customHeight="1">
      <c r="A25" s="455" t="s">
        <v>40</v>
      </c>
      <c r="B25" s="456" t="s">
        <v>115</v>
      </c>
      <c r="C25" s="478">
        <f>D25+E25+H25+I25+J25+K25+L25+M25+N25+O25</f>
        <v>1</v>
      </c>
      <c r="D25" s="453">
        <v>0</v>
      </c>
      <c r="E25" s="524">
        <f t="shared" si="5"/>
        <v>1</v>
      </c>
      <c r="F25" s="453"/>
      <c r="G25" s="453">
        <v>1</v>
      </c>
      <c r="H25" s="453"/>
      <c r="I25" s="453">
        <v>0</v>
      </c>
      <c r="J25" s="453"/>
      <c r="K25" s="453"/>
      <c r="L25" s="453"/>
      <c r="M25" s="453"/>
      <c r="N25" s="454"/>
      <c r="O25" s="454"/>
      <c r="P25" s="389">
        <f>C25+'M1-Cuc'!C25</f>
        <v>25</v>
      </c>
      <c r="Q25" s="523">
        <f>'M6'!Q12</f>
        <v>25</v>
      </c>
      <c r="R25" s="522" t="str">
        <f t="shared" si="1"/>
        <v>Đúng</v>
      </c>
      <c r="S25" s="512"/>
      <c r="T25" s="512"/>
      <c r="U25" s="512"/>
    </row>
    <row r="26" spans="1:21" ht="32.25" customHeight="1">
      <c r="A26" s="459" t="s">
        <v>45</v>
      </c>
      <c r="B26" s="460" t="s">
        <v>116</v>
      </c>
      <c r="C26" s="525">
        <f>(C18+C19)/C17*100</f>
        <v>10.526315789473683</v>
      </c>
      <c r="D26" s="525">
        <f aca="true" t="shared" si="6" ref="D26:O26">(D18+D19)/D17*100</f>
        <v>25</v>
      </c>
      <c r="E26" s="525">
        <f t="shared" si="6"/>
        <v>5.88235294117647</v>
      </c>
      <c r="F26" s="525" t="e">
        <f t="shared" si="6"/>
        <v>#DIV/0!</v>
      </c>
      <c r="G26" s="525">
        <f t="shared" si="6"/>
        <v>5.88235294117647</v>
      </c>
      <c r="H26" s="525" t="e">
        <f t="shared" si="6"/>
        <v>#DIV/0!</v>
      </c>
      <c r="I26" s="525">
        <f t="shared" si="6"/>
        <v>0</v>
      </c>
      <c r="J26" s="525">
        <f t="shared" si="6"/>
        <v>13.333333333333334</v>
      </c>
      <c r="K26" s="525" t="e">
        <f t="shared" si="6"/>
        <v>#DIV/0!</v>
      </c>
      <c r="L26" s="525" t="e">
        <f t="shared" si="6"/>
        <v>#DIV/0!</v>
      </c>
      <c r="M26" s="525" t="e">
        <f t="shared" si="6"/>
        <v>#DIV/0!</v>
      </c>
      <c r="N26" s="525" t="e">
        <f t="shared" si="6"/>
        <v>#DIV/0!</v>
      </c>
      <c r="O26" s="525" t="e">
        <f t="shared" si="6"/>
        <v>#DIV/0!</v>
      </c>
      <c r="P26" s="364"/>
      <c r="Q26" s="516"/>
      <c r="R26" s="511"/>
      <c r="S26" s="512"/>
      <c r="T26" s="512"/>
      <c r="U26" s="512"/>
    </row>
    <row r="27" spans="1:13" s="433" customFormat="1" ht="15.75" customHeight="1">
      <c r="A27" s="461"/>
      <c r="B27" s="518"/>
      <c r="J27" s="908" t="s">
        <v>10</v>
      </c>
      <c r="K27" s="908"/>
      <c r="L27" s="908"/>
      <c r="M27" s="908"/>
    </row>
    <row r="28" spans="1:13" s="433" customFormat="1" ht="17.25" customHeight="1" hidden="1">
      <c r="A28" s="465"/>
      <c r="B28" s="442" t="s">
        <v>47</v>
      </c>
      <c r="C28" s="466"/>
      <c r="D28" s="466"/>
      <c r="E28" s="466"/>
      <c r="F28" s="467"/>
      <c r="G28" s="468"/>
      <c r="H28" s="468"/>
      <c r="J28" s="902"/>
      <c r="K28" s="902"/>
      <c r="L28" s="902"/>
      <c r="M28" s="902"/>
    </row>
    <row r="29" spans="1:15" s="434" customFormat="1" ht="21.75" customHeight="1" hidden="1">
      <c r="A29" s="519"/>
      <c r="B29" s="442" t="s">
        <v>48</v>
      </c>
      <c r="C29" s="442"/>
      <c r="D29" s="442"/>
      <c r="E29" s="442"/>
      <c r="F29" s="442"/>
      <c r="G29" s="442"/>
      <c r="H29" s="442"/>
      <c r="I29" s="903"/>
      <c r="J29" s="903"/>
      <c r="K29" s="903"/>
      <c r="L29" s="903"/>
      <c r="M29" s="903"/>
      <c r="N29" s="468"/>
      <c r="O29" s="468"/>
    </row>
    <row r="30" spans="1:15" s="434" customFormat="1" ht="21.75" customHeight="1">
      <c r="A30" s="519"/>
      <c r="B30" s="442"/>
      <c r="C30" s="468"/>
      <c r="D30" s="468"/>
      <c r="E30" s="468"/>
      <c r="F30" s="468"/>
      <c r="G30" s="468"/>
      <c r="H30" s="468"/>
      <c r="I30" s="520"/>
      <c r="J30" s="520"/>
      <c r="K30" s="468"/>
      <c r="L30" s="468"/>
      <c r="M30" s="468"/>
      <c r="N30" s="468"/>
      <c r="O30" s="468"/>
    </row>
    <row r="31" spans="1:10" s="434" customFormat="1" ht="21.75" customHeight="1">
      <c r="A31" s="900"/>
      <c r="B31" s="900"/>
      <c r="C31" s="471"/>
      <c r="D31" s="471"/>
      <c r="E31" s="471"/>
      <c r="I31" s="472"/>
      <c r="J31" s="472"/>
    </row>
    <row r="32" spans="1:10" s="434" customFormat="1" ht="21.75" customHeight="1">
      <c r="A32" s="900"/>
      <c r="B32" s="900"/>
      <c r="C32" s="471"/>
      <c r="D32" s="471"/>
      <c r="E32" s="471"/>
      <c r="F32" s="434" t="s">
        <v>5</v>
      </c>
      <c r="I32" s="901"/>
      <c r="J32" s="901"/>
    </row>
    <row r="33" spans="1:10" s="434" customFormat="1" ht="21.75" customHeight="1">
      <c r="A33" s="473"/>
      <c r="B33" s="447"/>
      <c r="C33" s="471"/>
      <c r="D33" s="471" t="s">
        <v>5</v>
      </c>
      <c r="E33" s="471"/>
      <c r="I33" s="900"/>
      <c r="J33" s="900"/>
    </row>
    <row r="34" s="434" customFormat="1" ht="19.5" customHeight="1">
      <c r="A34" s="474"/>
    </row>
    <row r="35" spans="1:13" ht="24" customHeight="1">
      <c r="A35" s="899"/>
      <c r="B35" s="899"/>
      <c r="C35" s="434"/>
      <c r="D35" s="434"/>
      <c r="E35" s="434"/>
      <c r="F35" s="434"/>
      <c r="G35" s="434"/>
      <c r="H35" s="434"/>
      <c r="I35" s="899"/>
      <c r="J35" s="899"/>
      <c r="K35" s="434"/>
      <c r="L35" s="434"/>
      <c r="M35" s="434"/>
    </row>
    <row r="36" spans="1:13" ht="17.25" customHeight="1">
      <c r="A36" s="898"/>
      <c r="B36" s="898"/>
      <c r="C36" s="434"/>
      <c r="D36" s="434"/>
      <c r="E36" s="434"/>
      <c r="F36" s="434"/>
      <c r="G36" s="434"/>
      <c r="H36" s="434"/>
      <c r="I36" s="898"/>
      <c r="J36" s="898"/>
      <c r="K36" s="434"/>
      <c r="L36" s="434"/>
      <c r="M36" s="434"/>
    </row>
    <row r="37" spans="1:13" ht="17.25" customHeight="1">
      <c r="A37" s="898"/>
      <c r="B37" s="898"/>
      <c r="C37" s="434"/>
      <c r="D37" s="434"/>
      <c r="E37" s="434"/>
      <c r="F37" s="434"/>
      <c r="G37" s="434"/>
      <c r="H37" s="434"/>
      <c r="I37" s="898"/>
      <c r="J37" s="898"/>
      <c r="K37" s="434"/>
      <c r="L37" s="434"/>
      <c r="M37" s="434"/>
    </row>
    <row r="38" spans="1:13" ht="17.25" customHeight="1">
      <c r="A38" s="898"/>
      <c r="B38" s="898"/>
      <c r="C38" s="434"/>
      <c r="D38" s="434"/>
      <c r="E38" s="434"/>
      <c r="F38" s="434"/>
      <c r="G38" s="434"/>
      <c r="H38" s="434"/>
      <c r="I38" s="898"/>
      <c r="J38" s="898"/>
      <c r="K38" s="434"/>
      <c r="L38" s="434"/>
      <c r="M38" s="434"/>
    </row>
    <row r="39" spans="1:13" ht="17.25" customHeight="1">
      <c r="A39" s="898"/>
      <c r="B39" s="898"/>
      <c r="C39" s="434"/>
      <c r="D39" s="434"/>
      <c r="E39" s="434"/>
      <c r="F39" s="434"/>
      <c r="G39" s="434"/>
      <c r="H39" s="434"/>
      <c r="I39" s="898"/>
      <c r="J39" s="898"/>
      <c r="K39" s="434"/>
      <c r="L39" s="434"/>
      <c r="M39" s="434"/>
    </row>
    <row r="40" spans="1:13" ht="15">
      <c r="A40" s="474"/>
      <c r="B40" s="434"/>
      <c r="C40" s="434"/>
      <c r="D40" s="434"/>
      <c r="E40" s="434"/>
      <c r="F40" s="434"/>
      <c r="G40" s="434"/>
      <c r="H40" s="434"/>
      <c r="I40" s="898"/>
      <c r="J40" s="898"/>
      <c r="K40" s="434"/>
      <c r="L40" s="434"/>
      <c r="M40" s="434"/>
    </row>
    <row r="41" spans="1:13" ht="15">
      <c r="A41" s="474"/>
      <c r="B41" s="434"/>
      <c r="C41" s="434"/>
      <c r="D41" s="434"/>
      <c r="E41" s="434"/>
      <c r="F41" s="434"/>
      <c r="G41" s="434"/>
      <c r="H41" s="434"/>
      <c r="I41" s="444"/>
      <c r="J41" s="444"/>
      <c r="K41" s="434"/>
      <c r="L41" s="434"/>
      <c r="M41" s="434"/>
    </row>
    <row r="42" spans="1:13" ht="17.25">
      <c r="A42" s="474"/>
      <c r="B42" s="899"/>
      <c r="C42" s="899"/>
      <c r="D42" s="899"/>
      <c r="E42" s="899"/>
      <c r="F42" s="899"/>
      <c r="G42" s="475"/>
      <c r="H42" s="475"/>
      <c r="I42" s="434"/>
      <c r="J42" s="434"/>
      <c r="K42" s="434"/>
      <c r="L42" s="434"/>
      <c r="M42" s="434"/>
    </row>
    <row r="43" spans="1:13" ht="15.75">
      <c r="A43" s="474"/>
      <c r="B43" s="898"/>
      <c r="C43" s="898"/>
      <c r="D43" s="898"/>
      <c r="E43" s="898"/>
      <c r="F43" s="898"/>
      <c r="G43" s="444"/>
      <c r="H43" s="444"/>
      <c r="I43" s="434"/>
      <c r="J43" s="434"/>
      <c r="K43" s="476"/>
      <c r="L43" s="476"/>
      <c r="M43" s="476"/>
    </row>
    <row r="44" spans="1:13" ht="15">
      <c r="A44" s="474"/>
      <c r="B44" s="898"/>
      <c r="C44" s="898"/>
      <c r="D44" s="898"/>
      <c r="E44" s="898"/>
      <c r="F44" s="898"/>
      <c r="G44" s="444"/>
      <c r="H44" s="444"/>
      <c r="I44" s="434"/>
      <c r="J44" s="434"/>
      <c r="K44" s="434"/>
      <c r="L44" s="434"/>
      <c r="M44" s="434"/>
    </row>
    <row r="45" spans="1:13" ht="15">
      <c r="A45" s="474"/>
      <c r="B45" s="898"/>
      <c r="C45" s="898"/>
      <c r="D45" s="898"/>
      <c r="E45" s="898"/>
      <c r="F45" s="898"/>
      <c r="G45" s="444"/>
      <c r="H45" s="444"/>
      <c r="I45" s="434"/>
      <c r="J45" s="434"/>
      <c r="K45" s="434"/>
      <c r="L45" s="434"/>
      <c r="M45" s="434"/>
    </row>
    <row r="46" spans="1:13" ht="15">
      <c r="A46" s="474"/>
      <c r="B46" s="898"/>
      <c r="C46" s="898"/>
      <c r="D46" s="898"/>
      <c r="E46" s="898"/>
      <c r="F46" s="898"/>
      <c r="G46" s="444"/>
      <c r="H46" s="444"/>
      <c r="I46" s="434"/>
      <c r="J46" s="434"/>
      <c r="K46" s="434"/>
      <c r="L46" s="434"/>
      <c r="M46" s="434"/>
    </row>
    <row r="47" spans="1:13" ht="15">
      <c r="A47" s="474"/>
      <c r="B47" s="434"/>
      <c r="C47" s="434"/>
      <c r="D47" s="434"/>
      <c r="E47" s="434"/>
      <c r="F47" s="434"/>
      <c r="G47" s="434"/>
      <c r="H47" s="434"/>
      <c r="I47" s="434"/>
      <c r="J47" s="434"/>
      <c r="K47" s="434"/>
      <c r="L47" s="434"/>
      <c r="M47" s="434"/>
    </row>
    <row r="48" spans="1:13" ht="15.75">
      <c r="A48" s="474"/>
      <c r="B48" s="468"/>
      <c r="C48" s="434"/>
      <c r="D48" s="434"/>
      <c r="E48" s="434"/>
      <c r="F48" s="434"/>
      <c r="G48" s="434"/>
      <c r="H48" s="434"/>
      <c r="I48" s="434"/>
      <c r="J48" s="434"/>
      <c r="K48" s="434"/>
      <c r="L48" s="434"/>
      <c r="M48" s="434"/>
    </row>
    <row r="49" spans="1:13" ht="15">
      <c r="A49" s="474"/>
      <c r="B49" s="434"/>
      <c r="C49" s="434"/>
      <c r="D49" s="434"/>
      <c r="E49" s="434"/>
      <c r="F49" s="434"/>
      <c r="G49" s="434"/>
      <c r="H49" s="434"/>
      <c r="I49" s="434"/>
      <c r="J49" s="434"/>
      <c r="K49" s="434"/>
      <c r="L49" s="434"/>
      <c r="M49" s="434"/>
    </row>
    <row r="50" spans="1:13" ht="15">
      <c r="A50" s="474"/>
      <c r="B50" s="434"/>
      <c r="C50" s="434"/>
      <c r="D50" s="434"/>
      <c r="E50" s="434"/>
      <c r="F50" s="434"/>
      <c r="G50" s="434"/>
      <c r="H50" s="434"/>
      <c r="I50" s="434"/>
      <c r="J50" s="434"/>
      <c r="K50" s="434"/>
      <c r="L50" s="434"/>
      <c r="M50" s="434"/>
    </row>
    <row r="51" spans="1:13" ht="15">
      <c r="A51" s="474"/>
      <c r="B51" s="434"/>
      <c r="C51" s="434"/>
      <c r="D51" s="434"/>
      <c r="E51" s="434"/>
      <c r="F51" s="434"/>
      <c r="G51" s="434"/>
      <c r="H51" s="434"/>
      <c r="I51" s="434"/>
      <c r="J51" s="434"/>
      <c r="K51" s="434"/>
      <c r="L51" s="434"/>
      <c r="M51" s="434"/>
    </row>
    <row r="52" spans="1:13" ht="15">
      <c r="A52" s="474"/>
      <c r="B52" s="434"/>
      <c r="C52" s="434"/>
      <c r="D52" s="434"/>
      <c r="E52" s="434"/>
      <c r="F52" s="434"/>
      <c r="G52" s="434"/>
      <c r="H52" s="434"/>
      <c r="I52" s="434"/>
      <c r="J52" s="434"/>
      <c r="K52" s="434"/>
      <c r="L52" s="434"/>
      <c r="M52" s="434"/>
    </row>
    <row r="53" spans="1:13" ht="15">
      <c r="A53" s="474"/>
      <c r="B53" s="434"/>
      <c r="C53" s="434"/>
      <c r="D53" s="434"/>
      <c r="E53" s="434"/>
      <c r="F53" s="434"/>
      <c r="G53" s="434"/>
      <c r="H53" s="434"/>
      <c r="I53" s="434"/>
      <c r="J53" s="434"/>
      <c r="K53" s="434"/>
      <c r="L53" s="434"/>
      <c r="M53" s="434"/>
    </row>
    <row r="54" spans="1:13" ht="15">
      <c r="A54" s="474"/>
      <c r="B54" s="434"/>
      <c r="C54" s="434"/>
      <c r="D54" s="434"/>
      <c r="E54" s="434"/>
      <c r="F54" s="434"/>
      <c r="G54" s="434"/>
      <c r="H54" s="434"/>
      <c r="I54" s="434"/>
      <c r="J54" s="434"/>
      <c r="K54" s="434"/>
      <c r="L54" s="434"/>
      <c r="M54" s="434"/>
    </row>
    <row r="55" spans="1:13" ht="15">
      <c r="A55" s="474"/>
      <c r="B55" s="434"/>
      <c r="C55" s="434"/>
      <c r="D55" s="434"/>
      <c r="E55" s="434"/>
      <c r="F55" s="434"/>
      <c r="G55" s="434"/>
      <c r="H55" s="434"/>
      <c r="I55" s="434"/>
      <c r="J55" s="434"/>
      <c r="K55" s="434"/>
      <c r="L55" s="434"/>
      <c r="M55" s="434"/>
    </row>
    <row r="56" spans="1:13" ht="15">
      <c r="A56" s="474"/>
      <c r="B56" s="434"/>
      <c r="C56" s="434"/>
      <c r="D56" s="434"/>
      <c r="E56" s="434"/>
      <c r="F56" s="434"/>
      <c r="G56" s="434"/>
      <c r="H56" s="434"/>
      <c r="I56" s="434"/>
      <c r="J56" s="434"/>
      <c r="K56" s="434"/>
      <c r="L56" s="434"/>
      <c r="M56" s="434"/>
    </row>
    <row r="57" spans="1:13" ht="15">
      <c r="A57" s="474"/>
      <c r="B57" s="434"/>
      <c r="C57" s="434"/>
      <c r="D57" s="434"/>
      <c r="E57" s="434"/>
      <c r="F57" s="434"/>
      <c r="G57" s="434"/>
      <c r="H57" s="434"/>
      <c r="I57" s="434"/>
      <c r="J57" s="434"/>
      <c r="K57" s="434"/>
      <c r="L57" s="434"/>
      <c r="M57" s="434"/>
    </row>
    <row r="58" spans="1:13" ht="15">
      <c r="A58" s="474"/>
      <c r="B58" s="434"/>
      <c r="C58" s="434"/>
      <c r="D58" s="434"/>
      <c r="E58" s="434"/>
      <c r="F58" s="434"/>
      <c r="G58" s="434"/>
      <c r="H58" s="434"/>
      <c r="I58" s="434"/>
      <c r="J58" s="434"/>
      <c r="K58" s="434"/>
      <c r="L58" s="434"/>
      <c r="M58" s="434"/>
    </row>
    <row r="59" spans="1:13" ht="15">
      <c r="A59" s="474"/>
      <c r="B59" s="434"/>
      <c r="C59" s="434"/>
      <c r="D59" s="434"/>
      <c r="E59" s="434"/>
      <c r="F59" s="434"/>
      <c r="G59" s="434"/>
      <c r="H59" s="434"/>
      <c r="I59" s="434"/>
      <c r="J59" s="434"/>
      <c r="K59" s="434"/>
      <c r="L59" s="434"/>
      <c r="M59" s="434"/>
    </row>
    <row r="60" spans="1:13" ht="15">
      <c r="A60" s="474"/>
      <c r="B60" s="434"/>
      <c r="C60" s="434"/>
      <c r="D60" s="434"/>
      <c r="E60" s="434"/>
      <c r="F60" s="434"/>
      <c r="G60" s="434"/>
      <c r="H60" s="434"/>
      <c r="I60" s="434"/>
      <c r="J60" s="434"/>
      <c r="K60" s="434"/>
      <c r="L60" s="434"/>
      <c r="M60" s="434"/>
    </row>
    <row r="61" spans="1:13" ht="15">
      <c r="A61" s="474"/>
      <c r="B61" s="434"/>
      <c r="C61" s="434"/>
      <c r="D61" s="434"/>
      <c r="E61" s="434"/>
      <c r="F61" s="434"/>
      <c r="G61" s="434"/>
      <c r="H61" s="434"/>
      <c r="I61" s="434"/>
      <c r="J61" s="434"/>
      <c r="K61" s="434"/>
      <c r="L61" s="434"/>
      <c r="M61" s="434"/>
    </row>
    <row r="62" spans="1:13" ht="15">
      <c r="A62" s="474"/>
      <c r="B62" s="434"/>
      <c r="C62" s="434"/>
      <c r="D62" s="434"/>
      <c r="E62" s="434"/>
      <c r="F62" s="434"/>
      <c r="G62" s="434"/>
      <c r="H62" s="434"/>
      <c r="I62" s="434"/>
      <c r="J62" s="434"/>
      <c r="K62" s="434"/>
      <c r="L62" s="434"/>
      <c r="M62" s="434"/>
    </row>
    <row r="63" spans="1:13" ht="15">
      <c r="A63" s="474"/>
      <c r="B63" s="434"/>
      <c r="C63" s="434"/>
      <c r="D63" s="434"/>
      <c r="E63" s="434"/>
      <c r="F63" s="434"/>
      <c r="G63" s="434"/>
      <c r="H63" s="434"/>
      <c r="I63" s="434"/>
      <c r="J63" s="434"/>
      <c r="K63" s="434"/>
      <c r="L63" s="434"/>
      <c r="M63" s="434"/>
    </row>
    <row r="64" spans="1:13" ht="15">
      <c r="A64" s="474"/>
      <c r="B64" s="434"/>
      <c r="C64" s="434"/>
      <c r="D64" s="434"/>
      <c r="E64" s="434"/>
      <c r="F64" s="434"/>
      <c r="G64" s="434"/>
      <c r="H64" s="434"/>
      <c r="I64" s="434"/>
      <c r="J64" s="434"/>
      <c r="K64" s="434"/>
      <c r="L64" s="434"/>
      <c r="M64" s="434"/>
    </row>
  </sheetData>
  <sheetProtection password="CE28" sheet="1"/>
  <mergeCells count="48">
    <mergeCell ref="P6:P10"/>
    <mergeCell ref="R6:R10"/>
    <mergeCell ref="A1:B1"/>
    <mergeCell ref="D1:K1"/>
    <mergeCell ref="D2:K2"/>
    <mergeCell ref="M2:O2"/>
    <mergeCell ref="D3:K3"/>
    <mergeCell ref="A6:B9"/>
    <mergeCell ref="E8:E9"/>
    <mergeCell ref="F8:G8"/>
    <mergeCell ref="D7:D9"/>
    <mergeCell ref="E7:G7"/>
    <mergeCell ref="J7:J9"/>
    <mergeCell ref="K7:K9"/>
    <mergeCell ref="C6:C9"/>
    <mergeCell ref="D6:O6"/>
    <mergeCell ref="N7:N9"/>
    <mergeCell ref="O7:O9"/>
    <mergeCell ref="J28:M28"/>
    <mergeCell ref="I29:J29"/>
    <mergeCell ref="K29:M29"/>
    <mergeCell ref="A31:B31"/>
    <mergeCell ref="L7:L9"/>
    <mergeCell ref="M7:M9"/>
    <mergeCell ref="A10:B10"/>
    <mergeCell ref="J27:M27"/>
    <mergeCell ref="H7:H9"/>
    <mergeCell ref="I7:I9"/>
    <mergeCell ref="B42:F42"/>
    <mergeCell ref="A32:B32"/>
    <mergeCell ref="I32:J32"/>
    <mergeCell ref="I33:J33"/>
    <mergeCell ref="A35:B35"/>
    <mergeCell ref="I35:J35"/>
    <mergeCell ref="A36:B36"/>
    <mergeCell ref="I36:J36"/>
    <mergeCell ref="A37:B37"/>
    <mergeCell ref="I37:J37"/>
    <mergeCell ref="Q6:Q10"/>
    <mergeCell ref="B43:F43"/>
    <mergeCell ref="B44:F44"/>
    <mergeCell ref="B45:F45"/>
    <mergeCell ref="B46:F46"/>
    <mergeCell ref="A38:B38"/>
    <mergeCell ref="I38:J38"/>
    <mergeCell ref="A39:B39"/>
    <mergeCell ref="I39:J39"/>
    <mergeCell ref="I40:J40"/>
  </mergeCells>
  <printOptions/>
  <pageMargins left="0.71" right="0.2" top="0.52" bottom="0.35" header="0.45" footer="0.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P64"/>
  <sheetViews>
    <sheetView zoomScalePageLayoutView="0" workbookViewId="0" topLeftCell="A13">
      <selection activeCell="O5"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7" t="s">
        <v>227</v>
      </c>
      <c r="M1" s="638"/>
      <c r="N1" s="638"/>
    </row>
    <row r="2" spans="1:16" ht="16.5" customHeight="1">
      <c r="A2" s="171" t="s">
        <v>213</v>
      </c>
      <c r="B2" s="171"/>
      <c r="C2" s="171"/>
      <c r="D2" s="636" t="s">
        <v>81</v>
      </c>
      <c r="E2" s="636"/>
      <c r="F2" s="636"/>
      <c r="G2" s="636"/>
      <c r="H2" s="636"/>
      <c r="I2" s="636"/>
      <c r="J2" s="636"/>
      <c r="K2" s="636"/>
      <c r="L2" s="633" t="s">
        <v>229</v>
      </c>
      <c r="M2" s="633"/>
      <c r="N2" s="633"/>
      <c r="P2" s="38"/>
    </row>
    <row r="3" spans="1:16" ht="16.5" customHeight="1">
      <c r="A3" s="171" t="s">
        <v>214</v>
      </c>
      <c r="B3" s="171"/>
      <c r="C3" s="62"/>
      <c r="D3" s="639" t="s">
        <v>228</v>
      </c>
      <c r="E3" s="639"/>
      <c r="F3" s="639"/>
      <c r="G3" s="639"/>
      <c r="H3" s="639"/>
      <c r="I3" s="639"/>
      <c r="J3" s="639"/>
      <c r="K3" s="639"/>
      <c r="L3" s="637" t="s">
        <v>230</v>
      </c>
      <c r="M3" s="638"/>
      <c r="N3" s="638"/>
      <c r="P3" s="39"/>
    </row>
    <row r="4" spans="1:16" ht="16.5" customHeight="1">
      <c r="A4" s="61" t="s">
        <v>83</v>
      </c>
      <c r="B4" s="61"/>
      <c r="C4" s="185"/>
      <c r="D4" s="40"/>
      <c r="E4" s="40"/>
      <c r="F4" s="185"/>
      <c r="G4" s="41"/>
      <c r="H4" s="41"/>
      <c r="I4" s="41"/>
      <c r="J4" s="185"/>
      <c r="K4" s="40"/>
      <c r="L4" s="633" t="s">
        <v>231</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2440</v>
      </c>
      <c r="D11" s="213">
        <f>D12+D13</f>
        <v>1392</v>
      </c>
      <c r="E11" s="213">
        <f>F11+G11</f>
        <v>586</v>
      </c>
      <c r="F11" s="213">
        <f>F12+F13</f>
        <v>6</v>
      </c>
      <c r="G11" s="213">
        <f aca="true" t="shared" si="0" ref="G11:N11">G12+G13</f>
        <v>580</v>
      </c>
      <c r="H11" s="213">
        <f t="shared" si="0"/>
        <v>3</v>
      </c>
      <c r="I11" s="213">
        <f t="shared" si="0"/>
        <v>337</v>
      </c>
      <c r="J11" s="213">
        <f t="shared" si="0"/>
        <v>122</v>
      </c>
      <c r="K11" s="213">
        <f t="shared" si="0"/>
        <v>0</v>
      </c>
      <c r="L11" s="213">
        <f t="shared" si="0"/>
        <v>0</v>
      </c>
      <c r="M11" s="213">
        <f t="shared" si="0"/>
        <v>0</v>
      </c>
      <c r="N11" s="213">
        <f t="shared" si="0"/>
        <v>0</v>
      </c>
      <c r="O11" s="39"/>
      <c r="P11" s="39"/>
    </row>
    <row r="12" spans="1:16" ht="22.5" customHeight="1">
      <c r="A12" s="51">
        <v>1</v>
      </c>
      <c r="B12" s="52" t="s">
        <v>96</v>
      </c>
      <c r="C12" s="213">
        <f>D12+E12+H12+I12+J12+K12+L12+M12+N12</f>
        <v>1203</v>
      </c>
      <c r="D12" s="205">
        <f>'M1-Cuc'!D12+'M1-VThuy'!D12+'M1-PH'!D12+'M1-CTA'!D12+'M1-VThanh'!D12+'M1-CT'!D12+'M1-NB'!D12+'M1-TXLM'!D12+'M1-HLM'!D12</f>
        <v>733</v>
      </c>
      <c r="E12" s="213">
        <f>F12+G12</f>
        <v>345</v>
      </c>
      <c r="F12" s="205">
        <f>'M1-Cuc'!F12+'M1-VThuy'!F12+'M1-PH'!F12+'M1-CTA'!F12+'M1-VThanh'!F12+'M1-CT'!F12+'M1-NB'!F12+'M1-TXLM'!F12+'M1-HLM'!F12</f>
        <v>5</v>
      </c>
      <c r="G12" s="205">
        <f>'M1-Cuc'!G12+'M1-VThuy'!G12+'M1-PH'!G12+'M1-CTA'!G12+'M1-VThanh'!G12+'M1-CT'!G12+'M1-NB'!G12+'M1-TXLM'!G12+'M1-HLM'!G12</f>
        <v>340</v>
      </c>
      <c r="H12" s="205">
        <f>'M1-Cuc'!H12+'M1-VThuy'!H12+'M1-PH'!H12+'M1-CTA'!H12+'M1-VThanh'!H12+'M1-CT'!H12+'M1-NB'!H12+'M1-TXLM'!H12+'M1-HLM'!H12</f>
        <v>0</v>
      </c>
      <c r="I12" s="205">
        <f>'M1-Cuc'!I12+'M1-VThuy'!I12+'M1-PH'!I12+'M1-CTA'!I12+'M1-VThanh'!I12+'M1-CT'!I12+'M1-NB'!I12+'M1-TXLM'!I12+'M1-HLM'!I12</f>
        <v>58</v>
      </c>
      <c r="J12" s="205">
        <f>'M1-Cuc'!J12+'M1-VThuy'!J12+'M1-PH'!J12+'M1-CTA'!J12+'M1-VThanh'!J12+'M1-CT'!J12+'M1-NB'!J12+'M1-TXLM'!J12+'M1-HLM'!J12</f>
        <v>67</v>
      </c>
      <c r="K12" s="205">
        <f>'M1-Cuc'!K12+'M1-VThuy'!K12+'M1-PH'!K12+'M1-CTA'!K12+'M1-VThanh'!K12+'M1-CT'!K12+'M1-NB'!K12+'M1-TXLM'!K12+'M1-HLM'!K12</f>
        <v>0</v>
      </c>
      <c r="L12" s="205">
        <f>'M1-Cuc'!L12+'M1-VThuy'!L12+'M1-PH'!L12+'M1-CTA'!L12+'M1-VThanh'!L12+'M1-CT'!L12+'M1-NB'!L12+'M1-TXLM'!L12+'M1-HLM'!L12</f>
        <v>0</v>
      </c>
      <c r="M12" s="205">
        <f>'M1-Cuc'!M12+'M1-VThuy'!M12+'M1-PH'!M12+'M1-CTA'!M12+'M1-VThanh'!M12+'M1-CT'!M12+'M1-NB'!M12+'M1-TXLM'!M12+'M1-HLM'!M12</f>
        <v>0</v>
      </c>
      <c r="N12" s="205">
        <f>'M1-Cuc'!N12+'M1-VThuy'!N12+'M1-PH'!N12+'M1-CTA'!N12+'M1-VThanh'!N12+'M1-CT'!N12+'M1-NB'!N12+'M1-TXLM'!N12+'M1-HLM'!N12</f>
        <v>0</v>
      </c>
      <c r="O12" s="39"/>
      <c r="P12" s="39"/>
    </row>
    <row r="13" spans="1:16" ht="22.5" customHeight="1">
      <c r="A13" s="51">
        <v>2</v>
      </c>
      <c r="B13" s="52" t="s">
        <v>97</v>
      </c>
      <c r="C13" s="213">
        <f>D13+E13+H13+I13+J13+K13+L13+M13+N13</f>
        <v>1237</v>
      </c>
      <c r="D13" s="205">
        <f>'M1-Cuc'!D13+'M1-VThuy'!D13+'M1-PH'!D13+'M1-CTA'!D13+'M1-VThanh'!D13+'M1-CT'!D13+'M1-NB'!D13+'M1-TXLM'!D13+'M1-HLM'!D13</f>
        <v>659</v>
      </c>
      <c r="E13" s="213">
        <f>F13+G13</f>
        <v>241</v>
      </c>
      <c r="F13" s="205">
        <f>'M1-Cuc'!F13+'M1-VThuy'!F13+'M1-PH'!F13+'M1-CTA'!F13+'M1-VThanh'!F13+'M1-CT'!F13+'M1-NB'!F13+'M1-TXLM'!F13+'M1-HLM'!F13</f>
        <v>1</v>
      </c>
      <c r="G13" s="205">
        <f>'M1-Cuc'!G13+'M1-VThuy'!G13+'M1-PH'!G13+'M1-CTA'!G13+'M1-VThanh'!G13+'M1-CT'!G13+'M1-NB'!G13+'M1-TXLM'!G13+'M1-HLM'!G13</f>
        <v>240</v>
      </c>
      <c r="H13" s="205">
        <f>'M1-Cuc'!H13+'M1-VThuy'!H13+'M1-PH'!H13+'M1-CTA'!H13+'M1-VThanh'!H13+'M1-CT'!H13+'M1-NB'!H13+'M1-TXLM'!H13+'M1-HLM'!H13</f>
        <v>3</v>
      </c>
      <c r="I13" s="205">
        <f>'M1-Cuc'!I13+'M1-VThuy'!I13+'M1-PH'!I13+'M1-CTA'!I13+'M1-VThanh'!I13+'M1-CT'!I13+'M1-NB'!I13+'M1-TXLM'!I13+'M1-HLM'!I13</f>
        <v>279</v>
      </c>
      <c r="J13" s="205">
        <f>'M1-Cuc'!J13+'M1-VThuy'!J13+'M1-PH'!J13+'M1-CTA'!J13+'M1-VThanh'!J13+'M1-CT'!J13+'M1-NB'!J13+'M1-TXLM'!J13+'M1-HLM'!J13</f>
        <v>55</v>
      </c>
      <c r="K13" s="205">
        <f>'M1-Cuc'!K13+'M1-VThuy'!K13+'M1-PH'!K13+'M1-CTA'!K13+'M1-VThanh'!K13+'M1-CT'!K13+'M1-NB'!K13+'M1-TXLM'!K13+'M1-HLM'!K13</f>
        <v>0</v>
      </c>
      <c r="L13" s="205">
        <f>'M1-Cuc'!L13+'M1-VThuy'!L13+'M1-PH'!L13+'M1-CTA'!L13+'M1-VThanh'!L13+'M1-CT'!L13+'M1-NB'!L13+'M1-TXLM'!L13+'M1-HLM'!L13</f>
        <v>0</v>
      </c>
      <c r="M13" s="205">
        <f>'M1-Cuc'!M13+'M1-VThuy'!M13+'M1-PH'!M13+'M1-CTA'!M13+'M1-VThanh'!M13+'M1-CT'!M13+'M1-NB'!M13+'M1-TXLM'!M13+'M1-HLM'!M13</f>
        <v>0</v>
      </c>
      <c r="N13" s="205">
        <f>'M1-Cuc'!N13+'M1-VThuy'!N13+'M1-PH'!N13+'M1-CTA'!N13+'M1-VThanh'!N13+'M1-CT'!N13+'M1-NB'!N13+'M1-TXLM'!N13+'M1-HLM'!N13</f>
        <v>0</v>
      </c>
      <c r="O13" s="39"/>
      <c r="P13" s="39"/>
    </row>
    <row r="14" spans="1:16" ht="22.5" customHeight="1">
      <c r="A14" s="53" t="s">
        <v>1</v>
      </c>
      <c r="B14" s="68" t="s">
        <v>98</v>
      </c>
      <c r="C14" s="213">
        <f>D14+E14+H14+I14+J14+K14+L14+M14+N14</f>
        <v>10</v>
      </c>
      <c r="D14" s="205">
        <f>'M1-Cuc'!D14+'M1-VThuy'!D14+'M1-PH'!D14+'M1-CTA'!D14+'M1-VThanh'!D14+'M1-CT'!D14+'M1-NB'!D14+'M1-TXLM'!D14+'M1-HLM'!D14</f>
        <v>2</v>
      </c>
      <c r="E14" s="213">
        <f>F14+G14</f>
        <v>6</v>
      </c>
      <c r="F14" s="205">
        <f>'M1-Cuc'!F14+'M1-VThuy'!F14+'M1-PH'!F14+'M1-CTA'!F14+'M1-VThanh'!F14+'M1-CT'!F14+'M1-NB'!F14+'M1-TXLM'!F14+'M1-HLM'!F14</f>
        <v>0</v>
      </c>
      <c r="G14" s="205">
        <f>'M1-Cuc'!G14+'M1-VThuy'!G14+'M1-PH'!G14+'M1-CTA'!G14+'M1-VThanh'!G14+'M1-CT'!G14+'M1-NB'!G14+'M1-TXLM'!G14+'M1-HLM'!G14</f>
        <v>6</v>
      </c>
      <c r="H14" s="205">
        <f>'M1-Cuc'!H14+'M1-VThuy'!H14+'M1-PH'!H14+'M1-CTA'!H14+'M1-VThanh'!H14+'M1-CT'!H14+'M1-NB'!H14+'M1-TXLM'!H14+'M1-HLM'!H14</f>
        <v>0</v>
      </c>
      <c r="I14" s="205">
        <f>'M1-Cuc'!I14+'M1-VThuy'!I14+'M1-PH'!I14+'M1-CTA'!I14+'M1-VThanh'!I14+'M1-CT'!I14+'M1-NB'!I14+'M1-TXLM'!I14+'M1-HLM'!I14</f>
        <v>1</v>
      </c>
      <c r="J14" s="205">
        <f>'M1-Cuc'!J14+'M1-VThuy'!J14+'M1-PH'!J14+'M1-CTA'!J14+'M1-VThanh'!J14+'M1-CT'!J14+'M1-NB'!J14+'M1-TXLM'!J14+'M1-HLM'!J14</f>
        <v>1</v>
      </c>
      <c r="K14" s="205">
        <f>'M1-Cuc'!K14+'M1-VThuy'!K14+'M1-PH'!K14+'M1-CTA'!K14+'M1-VThanh'!K14+'M1-CT'!K14+'M1-NB'!K14+'M1-TXLM'!K14+'M1-HLM'!K14</f>
        <v>0</v>
      </c>
      <c r="L14" s="205">
        <f>'M1-Cuc'!L14+'M1-VThuy'!L14+'M1-PH'!L14+'M1-CTA'!L14+'M1-VThanh'!L14+'M1-CT'!L14+'M1-NB'!L14+'M1-TXLM'!L14+'M1-HLM'!L14</f>
        <v>0</v>
      </c>
      <c r="M14" s="205">
        <f>'M1-Cuc'!M14+'M1-VThuy'!M14+'M1-PH'!M14+'M1-CTA'!M14+'M1-VThanh'!M14+'M1-CT'!M14+'M1-NB'!M14+'M1-TXLM'!M14+'M1-HLM'!M14</f>
        <v>0</v>
      </c>
      <c r="N14" s="205">
        <f>'M1-Cuc'!N14+'M1-VThuy'!N14+'M1-PH'!N14+'M1-CTA'!N14+'M1-VThanh'!N14+'M1-CT'!N14+'M1-NB'!N14+'M1-TXLM'!N14+'M1-HLM'!N14</f>
        <v>0</v>
      </c>
      <c r="O14" s="39"/>
      <c r="P14" s="39"/>
    </row>
    <row r="15" spans="1:16" ht="22.5" customHeight="1">
      <c r="A15" s="53" t="s">
        <v>12</v>
      </c>
      <c r="B15" s="68" t="s">
        <v>99</v>
      </c>
      <c r="C15" s="213">
        <f>D15+E15+H15+I15+J15+K15+L15+M15+N15</f>
        <v>8</v>
      </c>
      <c r="D15" s="205">
        <f>'M1-Cuc'!D15+'M1-VThuy'!D15+'M1-PH'!D15+'M1-CTA'!D15+'M1-VThanh'!D15+'M1-CT'!D15+'M1-NB'!D15+'M1-TXLM'!D15+'M1-HLM'!D15</f>
        <v>0</v>
      </c>
      <c r="E15" s="213">
        <f>F15+G15</f>
        <v>0</v>
      </c>
      <c r="F15" s="205">
        <f>'M1-Cuc'!F15+'M1-VThuy'!F15+'M1-PH'!F15+'M1-CTA'!F15+'M1-VThanh'!F15+'M1-CT'!F15+'M1-NB'!F15+'M1-TXLM'!F15+'M1-HLM'!F15</f>
        <v>0</v>
      </c>
      <c r="G15" s="205">
        <f>'M1-Cuc'!G15+'M1-VThuy'!G15+'M1-PH'!G15+'M1-CTA'!G15+'M1-VThanh'!G15+'M1-CT'!G15+'M1-NB'!G15+'M1-TXLM'!G15+'M1-HLM'!G15</f>
        <v>0</v>
      </c>
      <c r="H15" s="205">
        <f>'M1-Cuc'!H15+'M1-VThuy'!H15+'M1-PH'!H15+'M1-CTA'!H15+'M1-VThanh'!H15+'M1-CT'!H15+'M1-NB'!H15+'M1-TXLM'!H15+'M1-HLM'!H15</f>
        <v>0</v>
      </c>
      <c r="I15" s="205">
        <f>'M1-Cuc'!I15+'M1-VThuy'!I15+'M1-PH'!I15+'M1-CTA'!I15+'M1-VThanh'!I15+'M1-CT'!I15+'M1-NB'!I15+'M1-TXLM'!I15+'M1-HLM'!I15</f>
        <v>0</v>
      </c>
      <c r="J15" s="205">
        <f>'M1-Cuc'!J15+'M1-VThuy'!J15+'M1-PH'!J15+'M1-CTA'!J15+'M1-VThanh'!J15+'M1-CT'!J15+'M1-NB'!J15+'M1-TXLM'!J15+'M1-HLM'!J15</f>
        <v>8</v>
      </c>
      <c r="K15" s="205">
        <f>'M1-Cuc'!K15+'M1-VThuy'!K15+'M1-PH'!K15+'M1-CTA'!K15+'M1-VThanh'!K15+'M1-CT'!K15+'M1-NB'!K15+'M1-TXLM'!K15+'M1-HLM'!K15</f>
        <v>0</v>
      </c>
      <c r="L15" s="205">
        <f>'M1-Cuc'!L15+'M1-VThuy'!L15+'M1-PH'!L15+'M1-CTA'!L15+'M1-VThanh'!L15+'M1-CT'!L15+'M1-NB'!L15+'M1-TXLM'!L15+'M1-HLM'!L15</f>
        <v>0</v>
      </c>
      <c r="M15" s="205">
        <f>'M1-Cuc'!M15+'M1-VThuy'!M15+'M1-PH'!M15+'M1-CTA'!M15+'M1-VThanh'!M15+'M1-CT'!M15+'M1-NB'!M15+'M1-TXLM'!M15+'M1-HLM'!M15</f>
        <v>0</v>
      </c>
      <c r="N15" s="205">
        <f>'M1-Cuc'!N15+'M1-VThuy'!N15+'M1-PH'!N15+'M1-CTA'!N15+'M1-VThanh'!N15+'M1-CT'!N15+'M1-NB'!N15+'M1-TXLM'!N15+'M1-HLM'!N15</f>
        <v>0</v>
      </c>
      <c r="O15" s="39"/>
      <c r="P15" s="39"/>
    </row>
    <row r="16" spans="1:15" ht="22.5" customHeight="1">
      <c r="A16" s="53" t="s">
        <v>100</v>
      </c>
      <c r="B16" s="68" t="s">
        <v>101</v>
      </c>
      <c r="C16" s="213">
        <f aca="true" t="shared" si="1" ref="C16:N16">C17+C25</f>
        <v>2430</v>
      </c>
      <c r="D16" s="213">
        <f t="shared" si="1"/>
        <v>1390</v>
      </c>
      <c r="E16" s="213">
        <f t="shared" si="1"/>
        <v>580</v>
      </c>
      <c r="F16" s="213">
        <f t="shared" si="1"/>
        <v>5</v>
      </c>
      <c r="G16" s="213">
        <f t="shared" si="1"/>
        <v>575</v>
      </c>
      <c r="H16" s="213">
        <f t="shared" si="1"/>
        <v>3</v>
      </c>
      <c r="I16" s="213">
        <f t="shared" si="1"/>
        <v>336</v>
      </c>
      <c r="J16" s="213">
        <f t="shared" si="1"/>
        <v>121</v>
      </c>
      <c r="K16" s="213">
        <f t="shared" si="1"/>
        <v>0</v>
      </c>
      <c r="L16" s="213">
        <f t="shared" si="1"/>
        <v>0</v>
      </c>
      <c r="M16" s="213">
        <f t="shared" si="1"/>
        <v>0</v>
      </c>
      <c r="N16" s="213">
        <f t="shared" si="1"/>
        <v>0</v>
      </c>
      <c r="O16" s="39"/>
    </row>
    <row r="17" spans="1:15" ht="22.5" customHeight="1">
      <c r="A17" s="53" t="s">
        <v>39</v>
      </c>
      <c r="B17" s="69" t="s">
        <v>102</v>
      </c>
      <c r="C17" s="213">
        <f>SUM(C18:C24)</f>
        <v>1937</v>
      </c>
      <c r="D17" s="213">
        <f>SUM(D18:D24)</f>
        <v>1183</v>
      </c>
      <c r="E17" s="216">
        <f>F17+G17</f>
        <v>329</v>
      </c>
      <c r="F17" s="213">
        <f>SUM(F18:F24)</f>
        <v>1</v>
      </c>
      <c r="G17" s="213">
        <f aca="true" t="shared" si="2" ref="G17:N17">SUM(G18:G24)</f>
        <v>328</v>
      </c>
      <c r="H17" s="213">
        <f t="shared" si="2"/>
        <v>3</v>
      </c>
      <c r="I17" s="213">
        <f t="shared" si="2"/>
        <v>312</v>
      </c>
      <c r="J17" s="213">
        <f t="shared" si="2"/>
        <v>110</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939</v>
      </c>
      <c r="D18" s="205">
        <f>'M1-Cuc'!D18+'M1-VThuy'!D18+'M1-PH'!D18+'M1-CTA'!D18+'M1-VThanh'!D18+'M1-CT'!D18+'M1-NB'!D18+'M1-TXLM'!D18+'M1-HLM'!D18</f>
        <v>495</v>
      </c>
      <c r="E18" s="213">
        <f>F18+G18</f>
        <v>155</v>
      </c>
      <c r="F18" s="205">
        <f>'M1-Cuc'!F18+'M1-VThuy'!F18+'M1-PH'!F18+'M1-CTA'!F18+'M1-VThanh'!F18+'M1-CT'!F18+'M1-NB'!F18+'M1-TXLM'!F18+'M1-HLM'!F18</f>
        <v>0</v>
      </c>
      <c r="G18" s="205">
        <f>'M1-Cuc'!G18+'M1-VThuy'!G18+'M1-PH'!G18+'M1-CTA'!G18+'M1-VThanh'!G18+'M1-CT'!G18+'M1-NB'!G18+'M1-TXLM'!G18+'M1-HLM'!G18</f>
        <v>155</v>
      </c>
      <c r="H18" s="205">
        <f>'M1-Cuc'!H18+'M1-VThuy'!H18+'M1-PH'!H18+'M1-CTA'!H18+'M1-VThanh'!H18+'M1-CT'!H18+'M1-NB'!H18+'M1-TXLM'!H18+'M1-HLM'!H18</f>
        <v>3</v>
      </c>
      <c r="I18" s="205">
        <f>'M1-Cuc'!I18+'M1-VThuy'!I18+'M1-PH'!I18+'M1-CTA'!I18+'M1-VThanh'!I18+'M1-CT'!I18+'M1-NB'!I18+'M1-TXLM'!I18+'M1-HLM'!I18</f>
        <v>249</v>
      </c>
      <c r="J18" s="205">
        <f>'M1-Cuc'!J18+'M1-VThuy'!J18+'M1-PH'!J18+'M1-CTA'!J18+'M1-VThanh'!J18+'M1-CT'!J18+'M1-NB'!J18+'M1-TXLM'!J18+'M1-HLM'!J18</f>
        <v>37</v>
      </c>
      <c r="K18" s="205">
        <f>'M1-Cuc'!K18+'M1-VThuy'!K18+'M1-PH'!K18+'M1-CTA'!K18+'M1-VThanh'!K18+'M1-CT'!K18+'M1-NB'!K18+'M1-TXLM'!K18+'M1-HLM'!K18</f>
        <v>0</v>
      </c>
      <c r="L18" s="205">
        <f>'M1-Cuc'!L18+'M1-VThuy'!L18+'M1-PH'!L18+'M1-CTA'!L18+'M1-VThanh'!L18+'M1-CT'!L18+'M1-NB'!L18+'M1-TXLM'!L18+'M1-HLM'!L18</f>
        <v>0</v>
      </c>
      <c r="M18" s="205">
        <f>'M1-Cuc'!M18+'M1-VThuy'!M18+'M1-PH'!M18+'M1-CTA'!M18+'M1-VThanh'!M18+'M1-CT'!M18+'M1-NB'!M18+'M1-TXLM'!M18+'M1-HLM'!M18</f>
        <v>0</v>
      </c>
      <c r="N18" s="205">
        <f>'M1-Cuc'!N18+'M1-VThuy'!N18+'M1-PH'!N18+'M1-CTA'!N18+'M1-VThanh'!N18+'M1-CT'!N18+'M1-NB'!N18+'M1-TXLM'!N18+'M1-HLM'!N18</f>
        <v>0</v>
      </c>
      <c r="O18" s="39"/>
    </row>
    <row r="19" spans="1:15" ht="15.75">
      <c r="A19" s="51" t="s">
        <v>42</v>
      </c>
      <c r="B19" s="52" t="s">
        <v>104</v>
      </c>
      <c r="C19" s="213">
        <f t="shared" si="3"/>
        <v>0</v>
      </c>
      <c r="D19" s="205">
        <f>'M1-Cuc'!D19+'M1-VThuy'!D19+'M1-PH'!D19+'M1-CTA'!D19+'M1-VThanh'!D19+'M1-CT'!D19+'M1-NB'!D19+'M1-TXLM'!D19+'M1-HLM'!D19</f>
        <v>0</v>
      </c>
      <c r="E19" s="213">
        <f aca="true" t="shared" si="4" ref="E19:E25">F19+G19</f>
        <v>0</v>
      </c>
      <c r="F19" s="205">
        <f>'M1-Cuc'!F19+'M1-VThuy'!F19+'M1-PH'!F19+'M1-CTA'!F19+'M1-VThanh'!F19+'M1-CT'!F19+'M1-NB'!F19+'M1-TXLM'!F19+'M1-HLM'!F19</f>
        <v>0</v>
      </c>
      <c r="G19" s="205">
        <f>'M1-Cuc'!G19+'M1-VThuy'!G19+'M1-PH'!G19+'M1-CTA'!G19+'M1-VThanh'!G19+'M1-CT'!G19+'M1-NB'!G19+'M1-TXLM'!G19+'M1-HLM'!G19</f>
        <v>0</v>
      </c>
      <c r="H19" s="205">
        <f>'M1-Cuc'!H19+'M1-VThuy'!H19+'M1-PH'!H19+'M1-CTA'!H19+'M1-VThanh'!H19+'M1-CT'!H19+'M1-NB'!H19+'M1-TXLM'!H19+'M1-HLM'!H19</f>
        <v>0</v>
      </c>
      <c r="I19" s="205">
        <f>'M1-Cuc'!I19+'M1-VThuy'!I19+'M1-PH'!I19+'M1-CTA'!I19+'M1-VThanh'!I19+'M1-CT'!I19+'M1-NB'!I19+'M1-TXLM'!I19+'M1-HLM'!I19</f>
        <v>0</v>
      </c>
      <c r="J19" s="205">
        <f>'M1-Cuc'!J19+'M1-VThuy'!J19+'M1-PH'!J19+'M1-CTA'!J19+'M1-VThanh'!J19+'M1-CT'!J19+'M1-NB'!J19+'M1-TXLM'!J19+'M1-HLM'!J19</f>
        <v>0</v>
      </c>
      <c r="K19" s="205">
        <f>'M1-Cuc'!K19+'M1-VThuy'!K19+'M1-PH'!K19+'M1-CTA'!K19+'M1-VThanh'!K19+'M1-CT'!K19+'M1-NB'!K19+'M1-TXLM'!K19+'M1-HLM'!K19</f>
        <v>0</v>
      </c>
      <c r="L19" s="205">
        <f>'M1-Cuc'!L19+'M1-VThuy'!L19+'M1-PH'!L19+'M1-CTA'!L19+'M1-VThanh'!L19+'M1-CT'!L19+'M1-NB'!L19+'M1-TXLM'!L19+'M1-HLM'!L19</f>
        <v>0</v>
      </c>
      <c r="M19" s="205">
        <f>'M1-Cuc'!M19+'M1-VThuy'!M19+'M1-PH'!M19+'M1-CTA'!M19+'M1-VThanh'!M19+'M1-CT'!M19+'M1-NB'!M19+'M1-TXLM'!M19+'M1-HLM'!M19</f>
        <v>0</v>
      </c>
      <c r="N19" s="205">
        <f>'M1-Cuc'!N19+'M1-VThuy'!N19+'M1-PH'!N19+'M1-CTA'!N19+'M1-VThanh'!N19+'M1-CT'!N19+'M1-NB'!N19+'M1-TXLM'!N19+'M1-HLM'!N19</f>
        <v>0</v>
      </c>
      <c r="O19" s="39"/>
    </row>
    <row r="20" spans="1:15" ht="21" customHeight="1">
      <c r="A20" s="51" t="s">
        <v>105</v>
      </c>
      <c r="B20" s="52" t="s">
        <v>106</v>
      </c>
      <c r="C20" s="213">
        <f t="shared" si="3"/>
        <v>982</v>
      </c>
      <c r="D20" s="205">
        <f>'M1-Cuc'!D20+'M1-VThuy'!D20+'M1-PH'!D20+'M1-CTA'!D20+'M1-VThanh'!D20+'M1-CT'!D20+'M1-NB'!D20+'M1-TXLM'!D20+'M1-HLM'!D20</f>
        <v>676</v>
      </c>
      <c r="E20" s="213">
        <f t="shared" si="4"/>
        <v>172</v>
      </c>
      <c r="F20" s="205">
        <f>'M1-Cuc'!F20+'M1-VThuy'!F20+'M1-PH'!F20+'M1-CTA'!F20+'M1-VThanh'!F20+'M1-CT'!F20+'M1-NB'!F20+'M1-TXLM'!F20+'M1-HLM'!F20</f>
        <v>1</v>
      </c>
      <c r="G20" s="205">
        <f>'M1-Cuc'!G20+'M1-VThuy'!G20+'M1-PH'!G20+'M1-CTA'!G20+'M1-VThanh'!G20+'M1-CT'!G20+'M1-NB'!G20+'M1-TXLM'!G20+'M1-HLM'!G20</f>
        <v>171</v>
      </c>
      <c r="H20" s="205">
        <f>'M1-Cuc'!H20+'M1-VThuy'!H20+'M1-PH'!H20+'M1-CTA'!H20+'M1-VThanh'!H20+'M1-CT'!H20+'M1-NB'!H20+'M1-TXLM'!H20+'M1-HLM'!H20</f>
        <v>0</v>
      </c>
      <c r="I20" s="205">
        <f>'M1-Cuc'!I20+'M1-VThuy'!I20+'M1-PH'!I20+'M1-CTA'!I20+'M1-VThanh'!I20+'M1-CT'!I20+'M1-NB'!I20+'M1-TXLM'!I20+'M1-HLM'!I20</f>
        <v>62</v>
      </c>
      <c r="J20" s="205">
        <f>'M1-Cuc'!J20+'M1-VThuy'!J20+'M1-PH'!J20+'M1-CTA'!J20+'M1-VThanh'!J20+'M1-CT'!J20+'M1-NB'!J20+'M1-TXLM'!J20+'M1-HLM'!J20</f>
        <v>72</v>
      </c>
      <c r="K20" s="205">
        <f>'M1-Cuc'!K20+'M1-VThuy'!K20+'M1-PH'!K20+'M1-CTA'!K20+'M1-VThanh'!K20+'M1-CT'!K20+'M1-NB'!K20+'M1-TXLM'!K20+'M1-HLM'!K20</f>
        <v>0</v>
      </c>
      <c r="L20" s="205">
        <f>'M1-Cuc'!L20+'M1-VThuy'!L20+'M1-PH'!L20+'M1-CTA'!L20+'M1-VThanh'!L20+'M1-CT'!L20+'M1-NB'!L20+'M1-TXLM'!L20+'M1-HLM'!L20</f>
        <v>0</v>
      </c>
      <c r="M20" s="205">
        <f>'M1-Cuc'!M20+'M1-VThuy'!M20+'M1-PH'!M20+'M1-CTA'!M20+'M1-VThanh'!M20+'M1-CT'!M20+'M1-NB'!M20+'M1-TXLM'!M20+'M1-HLM'!M20</f>
        <v>0</v>
      </c>
      <c r="N20" s="205">
        <f>'M1-Cuc'!N20+'M1-VThuy'!N20+'M1-PH'!N20+'M1-CTA'!N20+'M1-VThanh'!N20+'M1-CT'!N20+'M1-NB'!N20+'M1-TXLM'!N20+'M1-HLM'!N20</f>
        <v>0</v>
      </c>
      <c r="O20" s="39"/>
    </row>
    <row r="21" spans="1:15" ht="21" customHeight="1">
      <c r="A21" s="51" t="s">
        <v>107</v>
      </c>
      <c r="B21" s="52" t="s">
        <v>108</v>
      </c>
      <c r="C21" s="213">
        <f t="shared" si="3"/>
        <v>7</v>
      </c>
      <c r="D21" s="205">
        <f>'M1-Cuc'!D21+'M1-VThuy'!D21+'M1-PH'!D21+'M1-CTA'!D21+'M1-VThanh'!D21+'M1-CT'!D21+'M1-NB'!D21+'M1-TXLM'!D21+'M1-HLM'!D21</f>
        <v>4</v>
      </c>
      <c r="E21" s="213">
        <f t="shared" si="4"/>
        <v>2</v>
      </c>
      <c r="F21" s="205">
        <f>'M1-Cuc'!F21+'M1-VThuy'!F21+'M1-PH'!F21+'M1-CTA'!F21+'M1-VThanh'!F21+'M1-CT'!F21+'M1-NB'!F21+'M1-TXLM'!F21+'M1-HLM'!F21</f>
        <v>0</v>
      </c>
      <c r="G21" s="205">
        <f>'M1-Cuc'!G21+'M1-VThuy'!G21+'M1-PH'!G21+'M1-CTA'!G21+'M1-VThanh'!G21+'M1-CT'!G21+'M1-NB'!G21+'M1-TXLM'!G21+'M1-HLM'!G21</f>
        <v>2</v>
      </c>
      <c r="H21" s="205">
        <f>'M1-Cuc'!H21+'M1-VThuy'!H21+'M1-PH'!H21+'M1-CTA'!H21+'M1-VThanh'!H21+'M1-CT'!H21+'M1-NB'!H21+'M1-TXLM'!H21+'M1-HLM'!H21</f>
        <v>0</v>
      </c>
      <c r="I21" s="205">
        <f>'M1-Cuc'!I21+'M1-VThuy'!I21+'M1-PH'!I21+'M1-CTA'!I21+'M1-VThanh'!I21+'M1-CT'!I21+'M1-NB'!I21+'M1-TXLM'!I21+'M1-HLM'!I21</f>
        <v>1</v>
      </c>
      <c r="J21" s="205">
        <f>'M1-Cuc'!J21+'M1-VThuy'!J21+'M1-PH'!J21+'M1-CTA'!J21+'M1-VThanh'!J21+'M1-CT'!J21+'M1-NB'!J21+'M1-TXLM'!J21+'M1-HLM'!J21</f>
        <v>0</v>
      </c>
      <c r="K21" s="205">
        <f>'M1-Cuc'!K21+'M1-VThuy'!K21+'M1-PH'!K21+'M1-CTA'!K21+'M1-VThanh'!K21+'M1-CT'!K21+'M1-NB'!K21+'M1-TXLM'!K21+'M1-HLM'!K21</f>
        <v>0</v>
      </c>
      <c r="L21" s="205">
        <f>'M1-Cuc'!L21+'M1-VThuy'!L21+'M1-PH'!L21+'M1-CTA'!L21+'M1-VThanh'!L21+'M1-CT'!L21+'M1-NB'!L21+'M1-TXLM'!L21+'M1-HLM'!L21</f>
        <v>0</v>
      </c>
      <c r="M21" s="205">
        <f>'M1-Cuc'!M21+'M1-VThuy'!M21+'M1-PH'!M21+'M1-CTA'!M21+'M1-VThanh'!M21+'M1-CT'!M21+'M1-NB'!M21+'M1-TXLM'!M21+'M1-HLM'!M21</f>
        <v>0</v>
      </c>
      <c r="N21" s="205">
        <f>'M1-Cuc'!N21+'M1-VThuy'!N21+'M1-PH'!N21+'M1-CTA'!N21+'M1-VThanh'!N21+'M1-CT'!N21+'M1-NB'!N21+'M1-TXLM'!N21+'M1-HLM'!N21</f>
        <v>0</v>
      </c>
      <c r="O21" s="39"/>
    </row>
    <row r="22" spans="1:15" ht="21" customHeight="1">
      <c r="A22" s="51" t="s">
        <v>109</v>
      </c>
      <c r="B22" s="52" t="s">
        <v>110</v>
      </c>
      <c r="C22" s="213">
        <f t="shared" si="3"/>
        <v>0</v>
      </c>
      <c r="D22" s="205">
        <f>'M1-Cuc'!D22+'M1-VThuy'!D22+'M1-PH'!D22+'M1-CTA'!D22+'M1-VThanh'!D22+'M1-CT'!D22+'M1-NB'!D22+'M1-TXLM'!D22+'M1-HLM'!D22</f>
        <v>0</v>
      </c>
      <c r="E22" s="213">
        <f t="shared" si="4"/>
        <v>0</v>
      </c>
      <c r="F22" s="205">
        <f>'M1-Cuc'!F22+'M1-VThuy'!F22+'M1-PH'!F22+'M1-CTA'!F22+'M1-VThanh'!F22+'M1-CT'!F22+'M1-NB'!F22+'M1-TXLM'!F22+'M1-HLM'!F22</f>
        <v>0</v>
      </c>
      <c r="G22" s="205">
        <f>'M1-Cuc'!G22+'M1-VThuy'!G22+'M1-PH'!G22+'M1-CTA'!G22+'M1-VThanh'!G22+'M1-CT'!G22+'M1-NB'!G22+'M1-TXLM'!G22+'M1-HLM'!G22</f>
        <v>0</v>
      </c>
      <c r="H22" s="205">
        <f>'M1-Cuc'!H22+'M1-VThuy'!H22+'M1-PH'!H22+'M1-CTA'!H22+'M1-VThanh'!H22+'M1-CT'!H22+'M1-NB'!H22+'M1-TXLM'!H22+'M1-HLM'!H22</f>
        <v>0</v>
      </c>
      <c r="I22" s="205">
        <f>'M1-Cuc'!I22+'M1-VThuy'!I22+'M1-PH'!I22+'M1-CTA'!I22+'M1-VThanh'!I22+'M1-CT'!I22+'M1-NB'!I22+'M1-TXLM'!I22+'M1-HLM'!I22</f>
        <v>0</v>
      </c>
      <c r="J22" s="205">
        <f>'M1-Cuc'!J22+'M1-VThuy'!J22+'M1-PH'!J22+'M1-CTA'!J22+'M1-VThanh'!J22+'M1-CT'!J22+'M1-NB'!J22+'M1-TXLM'!J22+'M1-HLM'!J22</f>
        <v>0</v>
      </c>
      <c r="K22" s="205">
        <f>'M1-Cuc'!K22+'M1-VThuy'!K22+'M1-PH'!K22+'M1-CTA'!K22+'M1-VThanh'!K22+'M1-CT'!K22+'M1-NB'!K22+'M1-TXLM'!K22+'M1-HLM'!K22</f>
        <v>0</v>
      </c>
      <c r="L22" s="205">
        <f>'M1-Cuc'!L22+'M1-VThuy'!L22+'M1-PH'!L22+'M1-CTA'!L22+'M1-VThanh'!L22+'M1-CT'!L22+'M1-NB'!L22+'M1-TXLM'!L22+'M1-HLM'!L22</f>
        <v>0</v>
      </c>
      <c r="M22" s="205">
        <f>'M1-Cuc'!M22+'M1-VThuy'!M22+'M1-PH'!M22+'M1-CTA'!M22+'M1-VThanh'!M22+'M1-CT'!M22+'M1-NB'!M22+'M1-TXLM'!M22+'M1-HLM'!M22</f>
        <v>0</v>
      </c>
      <c r="N22" s="205">
        <f>'M1-Cuc'!N22+'M1-VThuy'!N22+'M1-PH'!N22+'M1-CTA'!N22+'M1-VThanh'!N22+'M1-CT'!N22+'M1-NB'!N22+'M1-TXLM'!N22+'M1-HLM'!N22</f>
        <v>0</v>
      </c>
      <c r="O22" s="39"/>
    </row>
    <row r="23" spans="1:15" ht="25.5">
      <c r="A23" s="51" t="s">
        <v>111</v>
      </c>
      <c r="B23" s="70" t="s">
        <v>112</v>
      </c>
      <c r="C23" s="213">
        <f t="shared" si="3"/>
        <v>1</v>
      </c>
      <c r="D23" s="205">
        <f>'M1-Cuc'!D23+'M1-VThuy'!D23+'M1-PH'!D23+'M1-CTA'!D23+'M1-VThanh'!D23+'M1-CT'!D23+'M1-NB'!D23+'M1-TXLM'!D23+'M1-HLM'!D23</f>
        <v>1</v>
      </c>
      <c r="E23" s="213">
        <f t="shared" si="4"/>
        <v>0</v>
      </c>
      <c r="F23" s="205">
        <f>'M1-Cuc'!F23+'M1-VThuy'!F23+'M1-PH'!F23+'M1-CTA'!F23+'M1-VThanh'!F23+'M1-CT'!F23+'M1-NB'!F23+'M1-TXLM'!F23+'M1-HLM'!F23</f>
        <v>0</v>
      </c>
      <c r="G23" s="205">
        <f>'M1-Cuc'!G23+'M1-VThuy'!G23+'M1-PH'!G23+'M1-CTA'!G23+'M1-VThanh'!G23+'M1-CT'!G23+'M1-NB'!G23+'M1-TXLM'!G23+'M1-HLM'!G23</f>
        <v>0</v>
      </c>
      <c r="H23" s="205">
        <f>'M1-Cuc'!H23+'M1-VThuy'!H23+'M1-PH'!H23+'M1-CTA'!H23+'M1-VThanh'!H23+'M1-CT'!H23+'M1-NB'!H23+'M1-TXLM'!H23+'M1-HLM'!H23</f>
        <v>0</v>
      </c>
      <c r="I23" s="205">
        <f>'M1-Cuc'!I23+'M1-VThuy'!I23+'M1-PH'!I23+'M1-CTA'!I23+'M1-VThanh'!I23+'M1-CT'!I23+'M1-NB'!I23+'M1-TXLM'!I23+'M1-HLM'!I23</f>
        <v>0</v>
      </c>
      <c r="J23" s="205">
        <f>'M1-Cuc'!J23+'M1-VThuy'!J23+'M1-PH'!J23+'M1-CTA'!J23+'M1-VThanh'!J23+'M1-CT'!J23+'M1-NB'!J23+'M1-TXLM'!J23+'M1-HLM'!J23</f>
        <v>0</v>
      </c>
      <c r="K23" s="205">
        <f>'M1-Cuc'!K23+'M1-VThuy'!K23+'M1-PH'!K23+'M1-CTA'!K23+'M1-VThanh'!K23+'M1-CT'!K23+'M1-NB'!K23+'M1-TXLM'!K23+'M1-HLM'!K23</f>
        <v>0</v>
      </c>
      <c r="L23" s="205">
        <f>'M1-Cuc'!L23+'M1-VThuy'!L23+'M1-PH'!L23+'M1-CTA'!L23+'M1-VThanh'!L23+'M1-CT'!L23+'M1-NB'!L23+'M1-TXLM'!L23+'M1-HLM'!L23</f>
        <v>0</v>
      </c>
      <c r="M23" s="205">
        <f>'M1-Cuc'!M23+'M1-VThuy'!M23+'M1-PH'!M23+'M1-CTA'!M23+'M1-VThanh'!M23+'M1-CT'!M23+'M1-NB'!M23+'M1-TXLM'!M23+'M1-HLM'!M23</f>
        <v>0</v>
      </c>
      <c r="N23" s="205">
        <f>'M1-Cuc'!N23+'M1-VThuy'!N23+'M1-PH'!N23+'M1-CTA'!N23+'M1-VThanh'!N23+'M1-CT'!N23+'M1-NB'!N23+'M1-TXLM'!N23+'M1-HLM'!N23</f>
        <v>0</v>
      </c>
      <c r="O23" s="39"/>
    </row>
    <row r="24" spans="1:15" ht="21" customHeight="1">
      <c r="A24" s="51" t="s">
        <v>113</v>
      </c>
      <c r="B24" s="52" t="s">
        <v>114</v>
      </c>
      <c r="C24" s="213">
        <f t="shared" si="3"/>
        <v>8</v>
      </c>
      <c r="D24" s="205">
        <f>'M1-Cuc'!D24+'M1-VThuy'!D24+'M1-PH'!D24+'M1-CTA'!D24+'M1-VThanh'!D24+'M1-CT'!D24+'M1-NB'!D24+'M1-TXLM'!D24+'M1-HLM'!D24</f>
        <v>7</v>
      </c>
      <c r="E24" s="213">
        <f t="shared" si="4"/>
        <v>0</v>
      </c>
      <c r="F24" s="205">
        <f>'M1-Cuc'!F24+'M1-VThuy'!F24+'M1-PH'!F24+'M1-CTA'!F24+'M1-VThanh'!F24+'M1-CT'!F24+'M1-NB'!F24+'M1-TXLM'!F24+'M1-HLM'!F24</f>
        <v>0</v>
      </c>
      <c r="G24" s="205">
        <f>'M1-Cuc'!G24+'M1-VThuy'!G24+'M1-PH'!G24+'M1-CTA'!G24+'M1-VThanh'!G24+'M1-CT'!G24+'M1-NB'!G24+'M1-TXLM'!G24+'M1-HLM'!G24</f>
        <v>0</v>
      </c>
      <c r="H24" s="205">
        <f>'M1-Cuc'!H24+'M1-VThuy'!H24+'M1-PH'!H24+'M1-CTA'!H24+'M1-VThanh'!H24+'M1-CT'!H24+'M1-NB'!H24+'M1-TXLM'!H24+'M1-HLM'!H24</f>
        <v>0</v>
      </c>
      <c r="I24" s="205">
        <f>'M1-Cuc'!I24+'M1-VThuy'!I24+'M1-PH'!I24+'M1-CTA'!I24+'M1-VThanh'!I24+'M1-CT'!I24+'M1-NB'!I24+'M1-TXLM'!I24+'M1-HLM'!I24</f>
        <v>0</v>
      </c>
      <c r="J24" s="205">
        <f>'M1-Cuc'!J24+'M1-VThuy'!J24+'M1-PH'!J24+'M1-CTA'!J24+'M1-VThanh'!J24+'M1-CT'!J24+'M1-NB'!J24+'M1-TXLM'!J24+'M1-HLM'!J24</f>
        <v>1</v>
      </c>
      <c r="K24" s="205">
        <f>'M1-Cuc'!K24+'M1-VThuy'!K24+'M1-PH'!K24+'M1-CTA'!K24+'M1-VThanh'!K24+'M1-CT'!K24+'M1-NB'!K24+'M1-TXLM'!K24+'M1-HLM'!K24</f>
        <v>0</v>
      </c>
      <c r="L24" s="205">
        <f>'M1-Cuc'!L24+'M1-VThuy'!L24+'M1-PH'!L24+'M1-CTA'!L24+'M1-VThanh'!L24+'M1-CT'!L24+'M1-NB'!L24+'M1-TXLM'!L24+'M1-HLM'!L24</f>
        <v>0</v>
      </c>
      <c r="M24" s="205">
        <f>'M1-Cuc'!M24+'M1-VThuy'!M24+'M1-PH'!M24+'M1-CTA'!M24+'M1-VThanh'!M24+'M1-CT'!M24+'M1-NB'!M24+'M1-TXLM'!M24+'M1-HLM'!M24</f>
        <v>0</v>
      </c>
      <c r="N24" s="205">
        <f>'M1-Cuc'!N24+'M1-VThuy'!N24+'M1-PH'!N24+'M1-CTA'!N24+'M1-VThanh'!N24+'M1-CT'!N24+'M1-NB'!N24+'M1-TXLM'!N24+'M1-HLM'!N24</f>
        <v>0</v>
      </c>
      <c r="O24" s="39"/>
    </row>
    <row r="25" spans="1:15" ht="21" customHeight="1">
      <c r="A25" s="53" t="s">
        <v>40</v>
      </c>
      <c r="B25" s="68" t="s">
        <v>115</v>
      </c>
      <c r="C25" s="213">
        <f t="shared" si="3"/>
        <v>493</v>
      </c>
      <c r="D25" s="205">
        <f>'M1-Cuc'!D25+'M1-VThuy'!D25+'M1-PH'!D25+'M1-CTA'!D25+'M1-VThanh'!D25+'M1-CT'!D25+'M1-NB'!D25+'M1-TXLM'!D25+'M1-HLM'!D25</f>
        <v>207</v>
      </c>
      <c r="E25" s="213">
        <f t="shared" si="4"/>
        <v>251</v>
      </c>
      <c r="F25" s="205">
        <f>'M1-Cuc'!F25+'M1-VThuy'!F25+'M1-PH'!F25+'M1-CTA'!F25+'M1-VThanh'!F25+'M1-CT'!F25+'M1-NB'!F25+'M1-TXLM'!F25+'M1-HLM'!F25</f>
        <v>4</v>
      </c>
      <c r="G25" s="205">
        <f>'M1-Cuc'!G25+'M1-VThuy'!G25+'M1-PH'!G25+'M1-CTA'!G25+'M1-VThanh'!G25+'M1-CT'!G25+'M1-NB'!G25+'M1-TXLM'!G25+'M1-HLM'!G25</f>
        <v>247</v>
      </c>
      <c r="H25" s="205">
        <f>'M1-Cuc'!H25+'M1-VThuy'!H25+'M1-PH'!H25+'M1-CTA'!H25+'M1-VThanh'!H25+'M1-CT'!H25+'M1-NB'!H25+'M1-TXLM'!H25+'M1-HLM'!H25</f>
        <v>0</v>
      </c>
      <c r="I25" s="205">
        <f>'M1-Cuc'!I25+'M1-VThuy'!I25+'M1-PH'!I25+'M1-CTA'!I25+'M1-VThanh'!I25+'M1-CT'!I25+'M1-NB'!I25+'M1-TXLM'!I25+'M1-HLM'!I25</f>
        <v>24</v>
      </c>
      <c r="J25" s="205">
        <f>'M1-Cuc'!J25+'M1-VThuy'!J25+'M1-PH'!J25+'M1-CTA'!J25+'M1-VThanh'!J25+'M1-CT'!J25+'M1-NB'!J25+'M1-TXLM'!J25+'M1-HLM'!J25</f>
        <v>11</v>
      </c>
      <c r="K25" s="205">
        <f>'M1-Cuc'!K25+'M1-VThuy'!K25+'M1-PH'!K25+'M1-CTA'!K25+'M1-VThanh'!K25+'M1-CT'!K25+'M1-NB'!K25+'M1-TXLM'!K25+'M1-HLM'!K25</f>
        <v>0</v>
      </c>
      <c r="L25" s="205">
        <f>'M1-Cuc'!L25+'M1-VThuy'!L25+'M1-PH'!L25+'M1-CTA'!L25+'M1-VThanh'!L25+'M1-CT'!L25+'M1-NB'!L25+'M1-TXLM'!L25+'M1-HLM'!L25</f>
        <v>0</v>
      </c>
      <c r="M25" s="205">
        <f>'M1-Cuc'!M25+'M1-VThuy'!M25+'M1-PH'!M25+'M1-CTA'!M25+'M1-VThanh'!M25+'M1-CT'!M25+'M1-NB'!M25+'M1-TXLM'!M25+'M1-HLM'!M25</f>
        <v>0</v>
      </c>
      <c r="N25" s="205">
        <f>'M1-Cuc'!N25+'M1-VThuy'!N25+'M1-PH'!N25+'M1-CTA'!N25+'M1-VThanh'!N25+'M1-CT'!N25+'M1-NB'!N25+'M1-TXLM'!N25+'M1-HLM'!N25</f>
        <v>0</v>
      </c>
      <c r="O25" s="39"/>
    </row>
    <row r="26" spans="1:15" s="62" customFormat="1" ht="26.25">
      <c r="A26" s="54" t="s">
        <v>45</v>
      </c>
      <c r="B26" s="55" t="s">
        <v>116</v>
      </c>
      <c r="C26" s="327">
        <f>(C18+C19)/C17*100</f>
        <v>48.47702632937532</v>
      </c>
      <c r="D26" s="327">
        <f aca="true" t="shared" si="5" ref="D26:N26">(D18+D19)/D17*100</f>
        <v>41.84277261200338</v>
      </c>
      <c r="E26" s="327">
        <f t="shared" si="5"/>
        <v>47.11246200607903</v>
      </c>
      <c r="F26" s="327">
        <f t="shared" si="5"/>
        <v>0</v>
      </c>
      <c r="G26" s="327">
        <f t="shared" si="5"/>
        <v>47.256097560975604</v>
      </c>
      <c r="H26" s="327">
        <f t="shared" si="5"/>
        <v>100</v>
      </c>
      <c r="I26" s="327">
        <f t="shared" si="5"/>
        <v>79.8076923076923</v>
      </c>
      <c r="J26" s="327">
        <f t="shared" si="5"/>
        <v>33.63636363636363</v>
      </c>
      <c r="K26" s="327" t="e">
        <f t="shared" si="5"/>
        <v>#DIV/0!</v>
      </c>
      <c r="L26" s="327" t="e">
        <f t="shared" si="5"/>
        <v>#DIV/0!</v>
      </c>
      <c r="M26" s="327" t="e">
        <f t="shared" si="5"/>
        <v>#DIV/0!</v>
      </c>
      <c r="N26" s="327"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28" right="0.2" top="0.49" bottom="0.3" header="0.49" footer="0.19"/>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D42"/>
  <sheetViews>
    <sheetView zoomScalePageLayoutView="0" workbookViewId="0" topLeftCell="A1">
      <selection activeCell="D10" sqref="D10"/>
    </sheetView>
  </sheetViews>
  <sheetFormatPr defaultColWidth="9.00390625" defaultRowHeight="15.75"/>
  <cols>
    <col min="1" max="1" width="4.25390625" style="439" customWidth="1"/>
    <col min="2" max="2" width="70.875" style="439" customWidth="1"/>
    <col min="3" max="3" width="52.125" style="439" customWidth="1"/>
    <col min="4" max="4" width="16.00390625" style="439" customWidth="1"/>
    <col min="5" max="16384" width="9.00390625" style="439" customWidth="1"/>
  </cols>
  <sheetData>
    <row r="1" spans="1:3" s="477" customFormat="1" ht="36" customHeight="1">
      <c r="A1" s="891" t="s">
        <v>150</v>
      </c>
      <c r="B1" s="892"/>
      <c r="C1" s="892"/>
    </row>
    <row r="2" spans="1:3" ht="21.75" customHeight="1">
      <c r="A2" s="893" t="s">
        <v>58</v>
      </c>
      <c r="B2" s="894"/>
      <c r="C2" s="481" t="s">
        <v>211</v>
      </c>
    </row>
    <row r="3" spans="1:3" ht="12.75" customHeight="1">
      <c r="A3" s="932" t="s">
        <v>8</v>
      </c>
      <c r="B3" s="933"/>
      <c r="C3" s="482">
        <v>1</v>
      </c>
    </row>
    <row r="4" spans="1:3" ht="14.25" customHeight="1">
      <c r="A4" s="483" t="s">
        <v>39</v>
      </c>
      <c r="B4" s="484" t="s">
        <v>224</v>
      </c>
      <c r="C4" s="506">
        <f>IF(SUM(C5:C11)='M1-Cuc'!C21,SUM(C5:C11),"SAI")</f>
        <v>0</v>
      </c>
    </row>
    <row r="5" spans="1:3" s="487" customFormat="1" ht="14.25" customHeight="1">
      <c r="A5" s="482" t="s">
        <v>41</v>
      </c>
      <c r="B5" s="485" t="s">
        <v>117</v>
      </c>
      <c r="C5" s="486">
        <v>0</v>
      </c>
    </row>
    <row r="6" spans="1:3" s="487" customFormat="1" ht="14.25" customHeight="1">
      <c r="A6" s="482" t="s">
        <v>42</v>
      </c>
      <c r="B6" s="485" t="s">
        <v>118</v>
      </c>
      <c r="C6" s="486">
        <v>0</v>
      </c>
    </row>
    <row r="7" spans="1:3" s="487" customFormat="1" ht="14.25" customHeight="1">
      <c r="A7" s="482" t="s">
        <v>105</v>
      </c>
      <c r="B7" s="485" t="s">
        <v>119</v>
      </c>
      <c r="C7" s="486"/>
    </row>
    <row r="8" spans="1:3" s="487" customFormat="1" ht="14.25" customHeight="1">
      <c r="A8" s="482" t="s">
        <v>107</v>
      </c>
      <c r="B8" s="485" t="s">
        <v>120</v>
      </c>
      <c r="C8" s="486"/>
    </row>
    <row r="9" spans="1:3" s="487" customFormat="1" ht="14.25" customHeight="1">
      <c r="A9" s="482" t="s">
        <v>109</v>
      </c>
      <c r="B9" s="485" t="s">
        <v>121</v>
      </c>
      <c r="C9" s="486"/>
    </row>
    <row r="10" spans="1:3" s="487" customFormat="1" ht="14.25" customHeight="1">
      <c r="A10" s="482" t="s">
        <v>111</v>
      </c>
      <c r="B10" s="485" t="s">
        <v>122</v>
      </c>
      <c r="C10" s="486"/>
    </row>
    <row r="11" spans="1:3" s="487" customFormat="1" ht="14.25" customHeight="1">
      <c r="A11" s="482" t="s">
        <v>113</v>
      </c>
      <c r="B11" s="488" t="s">
        <v>124</v>
      </c>
      <c r="C11" s="486"/>
    </row>
    <row r="12" spans="1:3" s="489" customFormat="1" ht="14.25" customHeight="1">
      <c r="A12" s="483" t="s">
        <v>40</v>
      </c>
      <c r="B12" s="484" t="s">
        <v>216</v>
      </c>
      <c r="C12" s="507">
        <f>IF(SUM(C13:C14)='M1-Cuc'!C22,SUM(C13:C14),"SAI")</f>
        <v>0</v>
      </c>
    </row>
    <row r="13" spans="1:3" s="487" customFormat="1" ht="14.25" customHeight="1">
      <c r="A13" s="482" t="s">
        <v>43</v>
      </c>
      <c r="B13" s="485" t="s">
        <v>123</v>
      </c>
      <c r="C13" s="486"/>
    </row>
    <row r="14" spans="1:3" ht="14.25" customHeight="1">
      <c r="A14" s="482" t="s">
        <v>44</v>
      </c>
      <c r="B14" s="485" t="s">
        <v>124</v>
      </c>
      <c r="C14" s="490"/>
    </row>
    <row r="15" spans="1:3" ht="14.25" customHeight="1">
      <c r="A15" s="483" t="s">
        <v>45</v>
      </c>
      <c r="B15" s="484" t="s">
        <v>114</v>
      </c>
      <c r="C15" s="506">
        <f>IF(SUM(C16:C18)='M1-Cuc'!C24,SUM(C16:C18),"SAI")</f>
        <v>1</v>
      </c>
    </row>
    <row r="16" spans="1:3" ht="14.25" customHeight="1">
      <c r="A16" s="482" t="s">
        <v>125</v>
      </c>
      <c r="B16" s="491" t="s">
        <v>126</v>
      </c>
      <c r="C16" s="490"/>
    </row>
    <row r="17" spans="1:3" s="487" customFormat="1" ht="14.25" customHeight="1">
      <c r="A17" s="482" t="s">
        <v>127</v>
      </c>
      <c r="B17" s="485" t="s">
        <v>128</v>
      </c>
      <c r="C17" s="486"/>
    </row>
    <row r="18" spans="1:3" s="487" customFormat="1" ht="14.25" customHeight="1">
      <c r="A18" s="482" t="s">
        <v>129</v>
      </c>
      <c r="B18" s="485" t="s">
        <v>130</v>
      </c>
      <c r="C18" s="486">
        <v>1</v>
      </c>
    </row>
    <row r="19" spans="1:3" s="487" customFormat="1" ht="14.25" customHeight="1">
      <c r="A19" s="483" t="s">
        <v>61</v>
      </c>
      <c r="B19" s="484" t="s">
        <v>217</v>
      </c>
      <c r="C19" s="508">
        <f>IF(SUM(C20:C25)='M1-Cuc'!C19,SUM(C20:C25),"SAI")</f>
        <v>0</v>
      </c>
    </row>
    <row r="20" spans="1:3" s="487" customFormat="1" ht="14.25" customHeight="1">
      <c r="A20" s="482" t="s">
        <v>131</v>
      </c>
      <c r="B20" s="485" t="s">
        <v>132</v>
      </c>
      <c r="C20" s="486"/>
    </row>
    <row r="21" spans="1:3" s="487" customFormat="1" ht="14.25" customHeight="1">
      <c r="A21" s="482" t="s">
        <v>133</v>
      </c>
      <c r="B21" s="485" t="s">
        <v>134</v>
      </c>
      <c r="C21" s="486"/>
    </row>
    <row r="22" spans="1:3" s="487" customFormat="1" ht="14.25" customHeight="1">
      <c r="A22" s="482" t="s">
        <v>135</v>
      </c>
      <c r="B22" s="485" t="s">
        <v>136</v>
      </c>
      <c r="C22" s="486"/>
    </row>
    <row r="23" spans="1:3" s="487" customFormat="1" ht="14.25" customHeight="1">
      <c r="A23" s="482" t="s">
        <v>137</v>
      </c>
      <c r="B23" s="485" t="s">
        <v>120</v>
      </c>
      <c r="C23" s="486"/>
    </row>
    <row r="24" spans="1:3" s="487" customFormat="1" ht="14.25" customHeight="1">
      <c r="A24" s="482" t="s">
        <v>138</v>
      </c>
      <c r="B24" s="485" t="s">
        <v>121</v>
      </c>
      <c r="C24" s="486"/>
    </row>
    <row r="25" spans="1:3" s="487" customFormat="1" ht="14.25" customHeight="1">
      <c r="A25" s="482" t="s">
        <v>139</v>
      </c>
      <c r="B25" s="485" t="s">
        <v>140</v>
      </c>
      <c r="C25" s="486"/>
    </row>
    <row r="26" spans="1:3" s="487" customFormat="1" ht="14.25" customHeight="1">
      <c r="A26" s="483" t="s">
        <v>62</v>
      </c>
      <c r="B26" s="484" t="s">
        <v>225</v>
      </c>
      <c r="C26" s="508">
        <f>IF(SUM(C27:C29)='M1-Cuc'!C25,SUM(C27:C29),"SAI")</f>
        <v>24</v>
      </c>
    </row>
    <row r="27" spans="1:3" s="487" customFormat="1" ht="14.25" customHeight="1">
      <c r="A27" s="482" t="s">
        <v>141</v>
      </c>
      <c r="B27" s="485" t="s">
        <v>132</v>
      </c>
      <c r="C27" s="486">
        <v>22</v>
      </c>
    </row>
    <row r="28" spans="1:3" ht="14.25" customHeight="1">
      <c r="A28" s="482" t="s">
        <v>142</v>
      </c>
      <c r="B28" s="485" t="s">
        <v>134</v>
      </c>
      <c r="C28" s="490"/>
    </row>
    <row r="29" spans="1:3" s="487" customFormat="1" ht="14.25" customHeight="1">
      <c r="A29" s="482" t="s">
        <v>143</v>
      </c>
      <c r="B29" s="485" t="s">
        <v>144</v>
      </c>
      <c r="C29" s="486">
        <v>2</v>
      </c>
    </row>
    <row r="30" spans="1:3" ht="15.75" customHeight="1">
      <c r="A30" s="492"/>
      <c r="B30" s="493" t="s">
        <v>145</v>
      </c>
      <c r="C30" s="494" t="s">
        <v>146</v>
      </c>
    </row>
    <row r="31" spans="1:3" ht="15.75" customHeight="1">
      <c r="A31" s="492"/>
      <c r="B31" s="495" t="s">
        <v>147</v>
      </c>
      <c r="C31" s="496" t="s">
        <v>7</v>
      </c>
    </row>
    <row r="32" spans="2:4" s="497" customFormat="1" ht="16.5">
      <c r="B32" s="498" t="s">
        <v>148</v>
      </c>
      <c r="C32" s="499" t="s">
        <v>149</v>
      </c>
      <c r="D32" s="500"/>
    </row>
    <row r="33" spans="2:3" ht="15.75" customHeight="1">
      <c r="B33" s="501"/>
      <c r="C33" s="487"/>
    </row>
    <row r="34" spans="2:3" ht="15.75" customHeight="1">
      <c r="B34" s="501"/>
      <c r="C34" s="487"/>
    </row>
    <row r="35" spans="2:3" ht="15.75" customHeight="1">
      <c r="B35" s="501"/>
      <c r="C35" s="487"/>
    </row>
    <row r="36" spans="2:3" ht="15.75" customHeight="1">
      <c r="B36" s="501"/>
      <c r="C36" s="487"/>
    </row>
    <row r="37" spans="1:3" ht="15.75" hidden="1">
      <c r="A37" s="502" t="s">
        <v>36</v>
      </c>
      <c r="B37" s="503"/>
      <c r="C37" s="503"/>
    </row>
    <row r="38" ht="15.75" hidden="1">
      <c r="B38" s="439" t="s">
        <v>38</v>
      </c>
    </row>
    <row r="39" spans="2:3" ht="15.75" hidden="1">
      <c r="B39" s="504" t="s">
        <v>51</v>
      </c>
      <c r="C39" s="504"/>
    </row>
    <row r="40" spans="2:3" ht="15.75" hidden="1">
      <c r="B40" s="504" t="s">
        <v>49</v>
      </c>
      <c r="C40" s="504"/>
    </row>
    <row r="41" ht="15.75" hidden="1">
      <c r="B41" s="384" t="s">
        <v>52</v>
      </c>
    </row>
    <row r="42" ht="15.75">
      <c r="B42" s="505"/>
    </row>
  </sheetData>
  <sheetProtection password="CE28" sheet="1"/>
  <mergeCells count="3">
    <mergeCell ref="A1:C1"/>
    <mergeCell ref="A2:B2"/>
    <mergeCell ref="A3:B3"/>
  </mergeCells>
  <printOptions/>
  <pageMargins left="0.89" right="0.39" top="0.49" bottom="0.35" header="0.3" footer="0.3"/>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P64"/>
  <sheetViews>
    <sheetView zoomScalePageLayoutView="0" workbookViewId="0" topLeftCell="A1">
      <selection activeCell="F12" sqref="F12"/>
    </sheetView>
  </sheetViews>
  <sheetFormatPr defaultColWidth="9.00390625" defaultRowHeight="15.75"/>
  <cols>
    <col min="1" max="1" width="4.125" style="477" customWidth="1"/>
    <col min="2" max="2" width="22.25390625" style="431" customWidth="1"/>
    <col min="3" max="3" width="11.625" style="431" customWidth="1"/>
    <col min="4" max="4" width="9.625" style="431" customWidth="1"/>
    <col min="5" max="5" width="9.50390625" style="431" customWidth="1"/>
    <col min="6" max="6" width="9.125" style="431" customWidth="1"/>
    <col min="7" max="7" width="8.375" style="431" customWidth="1"/>
    <col min="8" max="9" width="8.50390625" style="431" customWidth="1"/>
    <col min="10" max="11" width="7.75390625" style="431" customWidth="1"/>
    <col min="12" max="12" width="9.00390625" style="431" customWidth="1"/>
    <col min="13" max="13" width="9.50390625" style="431" customWidth="1"/>
    <col min="14" max="14" width="8.75390625" style="431" customWidth="1"/>
    <col min="15" max="16384" width="9.00390625" style="431" customWidth="1"/>
  </cols>
  <sheetData>
    <row r="1" spans="1:14" ht="19.5" customHeight="1">
      <c r="A1" s="919" t="s">
        <v>26</v>
      </c>
      <c r="B1" s="919"/>
      <c r="C1" s="430"/>
      <c r="D1" s="920" t="s">
        <v>67</v>
      </c>
      <c r="E1" s="920"/>
      <c r="F1" s="920"/>
      <c r="G1" s="920"/>
      <c r="H1" s="920"/>
      <c r="I1" s="920"/>
      <c r="J1" s="920"/>
      <c r="K1" s="920"/>
      <c r="L1" s="938" t="s">
        <v>227</v>
      </c>
      <c r="M1" s="939"/>
      <c r="N1" s="939"/>
    </row>
    <row r="2" spans="1:16" ht="16.5" customHeight="1">
      <c r="A2" s="430" t="s">
        <v>213</v>
      </c>
      <c r="B2" s="430"/>
      <c r="C2" s="430"/>
      <c r="D2" s="920" t="s">
        <v>81</v>
      </c>
      <c r="E2" s="920"/>
      <c r="F2" s="920"/>
      <c r="G2" s="920"/>
      <c r="H2" s="920"/>
      <c r="I2" s="920"/>
      <c r="J2" s="920"/>
      <c r="K2" s="920"/>
      <c r="L2" s="921" t="s">
        <v>245</v>
      </c>
      <c r="M2" s="921"/>
      <c r="N2" s="921"/>
      <c r="P2" s="432"/>
    </row>
    <row r="3" spans="1:16" ht="16.5" customHeight="1">
      <c r="A3" s="430" t="s">
        <v>214</v>
      </c>
      <c r="B3" s="430"/>
      <c r="C3" s="433"/>
      <c r="D3" s="922" t="s">
        <v>16</v>
      </c>
      <c r="E3" s="922"/>
      <c r="F3" s="922"/>
      <c r="G3" s="922"/>
      <c r="H3" s="922"/>
      <c r="I3" s="922"/>
      <c r="J3" s="922"/>
      <c r="K3" s="922"/>
      <c r="L3" s="938" t="s">
        <v>230</v>
      </c>
      <c r="M3" s="939"/>
      <c r="N3" s="939"/>
      <c r="P3" s="434"/>
    </row>
    <row r="4" spans="1:16" ht="16.5" customHeight="1">
      <c r="A4" s="435" t="s">
        <v>83</v>
      </c>
      <c r="B4" s="435"/>
      <c r="C4" s="436"/>
      <c r="D4" s="437"/>
      <c r="E4" s="437"/>
      <c r="F4" s="436"/>
      <c r="G4" s="438"/>
      <c r="H4" s="438"/>
      <c r="I4" s="438"/>
      <c r="J4" s="436"/>
      <c r="K4" s="437"/>
      <c r="L4" s="921" t="s">
        <v>246</v>
      </c>
      <c r="M4" s="921"/>
      <c r="N4" s="921"/>
      <c r="P4" s="434"/>
    </row>
    <row r="5" spans="1:16" ht="16.5" customHeight="1">
      <c r="A5" s="439"/>
      <c r="B5" s="436"/>
      <c r="C5" s="436"/>
      <c r="D5" s="436"/>
      <c r="E5" s="436"/>
      <c r="F5" s="440"/>
      <c r="G5" s="441"/>
      <c r="H5" s="441"/>
      <c r="I5" s="441"/>
      <c r="J5" s="440"/>
      <c r="K5" s="442"/>
      <c r="L5" s="937" t="s">
        <v>11</v>
      </c>
      <c r="M5" s="937"/>
      <c r="N5" s="937"/>
      <c r="P5" s="434"/>
    </row>
    <row r="6" spans="1:16" ht="18.75" customHeight="1">
      <c r="A6" s="923" t="s">
        <v>57</v>
      </c>
      <c r="B6" s="924"/>
      <c r="C6" s="914" t="s">
        <v>32</v>
      </c>
      <c r="D6" s="934" t="s">
        <v>207</v>
      </c>
      <c r="E6" s="935"/>
      <c r="F6" s="935"/>
      <c r="G6" s="935"/>
      <c r="H6" s="935"/>
      <c r="I6" s="935"/>
      <c r="J6" s="935"/>
      <c r="K6" s="935"/>
      <c r="L6" s="935"/>
      <c r="M6" s="935"/>
      <c r="N6" s="936"/>
      <c r="P6" s="434"/>
    </row>
    <row r="7" spans="1:16" ht="20.25" customHeight="1">
      <c r="A7" s="925"/>
      <c r="B7" s="926"/>
      <c r="C7" s="915"/>
      <c r="D7" s="909" t="s">
        <v>84</v>
      </c>
      <c r="E7" s="911" t="s">
        <v>85</v>
      </c>
      <c r="F7" s="912"/>
      <c r="G7" s="913"/>
      <c r="H7" s="904" t="s">
        <v>86</v>
      </c>
      <c r="I7" s="904" t="s">
        <v>87</v>
      </c>
      <c r="J7" s="904" t="s">
        <v>88</v>
      </c>
      <c r="K7" s="904" t="s">
        <v>89</v>
      </c>
      <c r="L7" s="904" t="s">
        <v>90</v>
      </c>
      <c r="M7" s="904" t="s">
        <v>91</v>
      </c>
      <c r="N7" s="904" t="s">
        <v>92</v>
      </c>
      <c r="O7" s="434"/>
      <c r="P7" s="434"/>
    </row>
    <row r="8" spans="1:16" ht="21" customHeight="1">
      <c r="A8" s="925"/>
      <c r="B8" s="926"/>
      <c r="C8" s="915"/>
      <c r="D8" s="909"/>
      <c r="E8" s="929" t="s">
        <v>31</v>
      </c>
      <c r="F8" s="930" t="s">
        <v>9</v>
      </c>
      <c r="G8" s="931"/>
      <c r="H8" s="904"/>
      <c r="I8" s="904"/>
      <c r="J8" s="904"/>
      <c r="K8" s="904"/>
      <c r="L8" s="904"/>
      <c r="M8" s="904"/>
      <c r="N8" s="904"/>
      <c r="O8" s="898"/>
      <c r="P8" s="898"/>
    </row>
    <row r="9" spans="1:16" ht="39.75" customHeight="1">
      <c r="A9" s="927"/>
      <c r="B9" s="928"/>
      <c r="C9" s="915"/>
      <c r="D9" s="910"/>
      <c r="E9" s="905"/>
      <c r="F9" s="443" t="s">
        <v>93</v>
      </c>
      <c r="G9" s="445" t="s">
        <v>94</v>
      </c>
      <c r="H9" s="905"/>
      <c r="I9" s="905"/>
      <c r="J9" s="905"/>
      <c r="K9" s="905"/>
      <c r="L9" s="905"/>
      <c r="M9" s="905"/>
      <c r="N9" s="905"/>
      <c r="O9" s="444"/>
      <c r="P9" s="444"/>
    </row>
    <row r="10" spans="1:16" s="448" customFormat="1" ht="11.25" customHeight="1">
      <c r="A10" s="906" t="s">
        <v>33</v>
      </c>
      <c r="B10" s="907"/>
      <c r="C10" s="446">
        <v>1</v>
      </c>
      <c r="D10" s="446">
        <v>2</v>
      </c>
      <c r="E10" s="446">
        <v>3</v>
      </c>
      <c r="F10" s="446">
        <v>4</v>
      </c>
      <c r="G10" s="446">
        <v>5</v>
      </c>
      <c r="H10" s="446">
        <v>6</v>
      </c>
      <c r="I10" s="446">
        <v>7</v>
      </c>
      <c r="J10" s="446">
        <v>8</v>
      </c>
      <c r="K10" s="446">
        <v>9</v>
      </c>
      <c r="L10" s="446">
        <v>10</v>
      </c>
      <c r="M10" s="446">
        <v>11</v>
      </c>
      <c r="N10" s="446">
        <v>12</v>
      </c>
      <c r="O10" s="447"/>
      <c r="P10" s="447"/>
    </row>
    <row r="11" spans="1:16" ht="22.5" customHeight="1">
      <c r="A11" s="449" t="s">
        <v>0</v>
      </c>
      <c r="B11" s="450" t="s">
        <v>95</v>
      </c>
      <c r="C11" s="478">
        <f>IF((D11+E11+H11+I11+J11+K11+L11+M11+N11)=(C14+C16),(C14+C16),CONCATENATE("Lệch là"," ",VALUE((C12+C13)-(C14+C16))))</f>
        <v>61</v>
      </c>
      <c r="D11" s="478">
        <f>IF((D12+D13)=(D16+D14),(D16+D14),CONCATENATE("Lệch là"," ",VALUE((D12+D13)-(D14+D16))))</f>
        <v>1</v>
      </c>
      <c r="E11" s="478">
        <f>IF((F11+G11)=(E16+E14),(E16+E14),CONCATENATE("Lệch là"," ",VALUE((E12+E13)-(E14+E16))))</f>
        <v>37</v>
      </c>
      <c r="F11" s="478">
        <f>IF((F12+F13)=(F16+F14),(F16+F14),CONCATENATE("Lệch là"," ",VALUE((F12+F13)-(F14+F16))))</f>
        <v>0</v>
      </c>
      <c r="G11" s="478">
        <f aca="true" t="shared" si="0" ref="G11:N11">IF((G12+G13)=(G16+G14),(G16+G14),CONCATENATE("Lệch là"," ",VALUE((G12+G13)-(G14+G16))))</f>
        <v>37</v>
      </c>
      <c r="H11" s="478">
        <f t="shared" si="0"/>
        <v>1</v>
      </c>
      <c r="I11" s="478">
        <f t="shared" si="0"/>
        <v>13</v>
      </c>
      <c r="J11" s="478">
        <f t="shared" si="0"/>
        <v>9</v>
      </c>
      <c r="K11" s="478">
        <f t="shared" si="0"/>
        <v>0</v>
      </c>
      <c r="L11" s="478">
        <f t="shared" si="0"/>
        <v>0</v>
      </c>
      <c r="M11" s="478">
        <f t="shared" si="0"/>
        <v>0</v>
      </c>
      <c r="N11" s="478">
        <f t="shared" si="0"/>
        <v>0</v>
      </c>
      <c r="O11" s="434"/>
      <c r="P11" s="434"/>
    </row>
    <row r="12" spans="1:16" ht="22.5" customHeight="1">
      <c r="A12" s="451">
        <v>1</v>
      </c>
      <c r="B12" s="452" t="s">
        <v>96</v>
      </c>
      <c r="C12" s="478">
        <f>D12+E12+H12+I12+J12+K12+L12+M12+N12</f>
        <v>32</v>
      </c>
      <c r="D12" s="453">
        <v>1</v>
      </c>
      <c r="E12" s="478">
        <f>F12+G12</f>
        <v>30</v>
      </c>
      <c r="F12" s="453"/>
      <c r="G12" s="453">
        <v>30</v>
      </c>
      <c r="H12" s="453"/>
      <c r="I12" s="453">
        <v>0</v>
      </c>
      <c r="J12" s="453">
        <v>1</v>
      </c>
      <c r="K12" s="453">
        <v>0</v>
      </c>
      <c r="L12" s="453"/>
      <c r="M12" s="453"/>
      <c r="N12" s="454"/>
      <c r="O12" s="434"/>
      <c r="P12" s="434"/>
    </row>
    <row r="13" spans="1:16" ht="22.5" customHeight="1">
      <c r="A13" s="451">
        <v>2</v>
      </c>
      <c r="B13" s="452" t="s">
        <v>97</v>
      </c>
      <c r="C13" s="478">
        <f>D13+E13+H13+I13+J13+K13+L13+M13+N13</f>
        <v>29</v>
      </c>
      <c r="D13" s="453">
        <v>0</v>
      </c>
      <c r="E13" s="478">
        <f>F13+G13</f>
        <v>7</v>
      </c>
      <c r="F13" s="453"/>
      <c r="G13" s="453">
        <v>7</v>
      </c>
      <c r="H13" s="453">
        <v>1</v>
      </c>
      <c r="I13" s="453">
        <v>13</v>
      </c>
      <c r="J13" s="453">
        <v>8</v>
      </c>
      <c r="K13" s="453"/>
      <c r="L13" s="453"/>
      <c r="M13" s="453"/>
      <c r="N13" s="454"/>
      <c r="O13" s="434"/>
      <c r="P13" s="434"/>
    </row>
    <row r="14" spans="1:16" ht="22.5" customHeight="1">
      <c r="A14" s="455" t="s">
        <v>1</v>
      </c>
      <c r="B14" s="456" t="s">
        <v>98</v>
      </c>
      <c r="C14" s="478">
        <f>D14+E14+H14+I14+J14+K14+L14+M14+N14</f>
        <v>0</v>
      </c>
      <c r="D14" s="453">
        <v>0</v>
      </c>
      <c r="E14" s="478">
        <f>F14+G14</f>
        <v>0</v>
      </c>
      <c r="F14" s="453">
        <v>0</v>
      </c>
      <c r="G14" s="453">
        <v>0</v>
      </c>
      <c r="H14" s="453"/>
      <c r="I14" s="453"/>
      <c r="J14" s="453"/>
      <c r="K14" s="453"/>
      <c r="L14" s="453"/>
      <c r="M14" s="453"/>
      <c r="N14" s="454"/>
      <c r="O14" s="434"/>
      <c r="P14" s="434"/>
    </row>
    <row r="15" spans="1:16" ht="22.5" customHeight="1">
      <c r="A15" s="455" t="s">
        <v>12</v>
      </c>
      <c r="B15" s="456" t="s">
        <v>99</v>
      </c>
      <c r="C15" s="478">
        <f>D15+E15+H15+I15+J15+K15+L15+M15+N15</f>
        <v>0</v>
      </c>
      <c r="D15" s="453"/>
      <c r="E15" s="478">
        <f>F15+G15</f>
        <v>0</v>
      </c>
      <c r="F15" s="453"/>
      <c r="G15" s="453"/>
      <c r="H15" s="453"/>
      <c r="I15" s="453"/>
      <c r="J15" s="453"/>
      <c r="K15" s="453"/>
      <c r="L15" s="453"/>
      <c r="M15" s="453"/>
      <c r="N15" s="454"/>
      <c r="O15" s="434"/>
      <c r="P15" s="434"/>
    </row>
    <row r="16" spans="1:15" ht="22.5" customHeight="1">
      <c r="A16" s="455" t="s">
        <v>100</v>
      </c>
      <c r="B16" s="456" t="s">
        <v>101</v>
      </c>
      <c r="C16" s="478">
        <f aca="true" t="shared" si="1" ref="C16:N16">C17+C25</f>
        <v>61</v>
      </c>
      <c r="D16" s="478">
        <f t="shared" si="1"/>
        <v>1</v>
      </c>
      <c r="E16" s="478">
        <f t="shared" si="1"/>
        <v>37</v>
      </c>
      <c r="F16" s="478">
        <f t="shared" si="1"/>
        <v>0</v>
      </c>
      <c r="G16" s="478">
        <f t="shared" si="1"/>
        <v>37</v>
      </c>
      <c r="H16" s="478">
        <f t="shared" si="1"/>
        <v>1</v>
      </c>
      <c r="I16" s="478">
        <f t="shared" si="1"/>
        <v>13</v>
      </c>
      <c r="J16" s="478">
        <f t="shared" si="1"/>
        <v>9</v>
      </c>
      <c r="K16" s="478">
        <f t="shared" si="1"/>
        <v>0</v>
      </c>
      <c r="L16" s="478">
        <f t="shared" si="1"/>
        <v>0</v>
      </c>
      <c r="M16" s="478">
        <f t="shared" si="1"/>
        <v>0</v>
      </c>
      <c r="N16" s="478">
        <f t="shared" si="1"/>
        <v>0</v>
      </c>
      <c r="O16" s="434"/>
    </row>
    <row r="17" spans="1:15" ht="22.5" customHeight="1">
      <c r="A17" s="455" t="s">
        <v>39</v>
      </c>
      <c r="B17" s="457" t="s">
        <v>102</v>
      </c>
      <c r="C17" s="478">
        <f>SUM(C18:C24)</f>
        <v>37</v>
      </c>
      <c r="D17" s="478">
        <f>SUM(D18:D24)</f>
        <v>1</v>
      </c>
      <c r="E17" s="479">
        <f>F17+G17</f>
        <v>13</v>
      </c>
      <c r="F17" s="478">
        <f>SUM(F18:F24)</f>
        <v>0</v>
      </c>
      <c r="G17" s="478">
        <f aca="true" t="shared" si="2" ref="G17:N17">SUM(G18:G24)</f>
        <v>13</v>
      </c>
      <c r="H17" s="478">
        <f t="shared" si="2"/>
        <v>1</v>
      </c>
      <c r="I17" s="478">
        <f t="shared" si="2"/>
        <v>13</v>
      </c>
      <c r="J17" s="478">
        <f t="shared" si="2"/>
        <v>9</v>
      </c>
      <c r="K17" s="478">
        <f t="shared" si="2"/>
        <v>0</v>
      </c>
      <c r="L17" s="478">
        <f t="shared" si="2"/>
        <v>0</v>
      </c>
      <c r="M17" s="478">
        <f t="shared" si="2"/>
        <v>0</v>
      </c>
      <c r="N17" s="478">
        <f t="shared" si="2"/>
        <v>0</v>
      </c>
      <c r="O17" s="434"/>
    </row>
    <row r="18" spans="1:15" ht="22.5" customHeight="1">
      <c r="A18" s="451" t="s">
        <v>41</v>
      </c>
      <c r="B18" s="452" t="s">
        <v>103</v>
      </c>
      <c r="C18" s="478">
        <f aca="true" t="shared" si="3" ref="C18:C25">D18+E18+H18+I18+J18+K18+L18+M18+N18</f>
        <v>18</v>
      </c>
      <c r="D18" s="453">
        <v>0</v>
      </c>
      <c r="E18" s="478">
        <f>F18+G18</f>
        <v>4</v>
      </c>
      <c r="F18" s="453"/>
      <c r="G18" s="453">
        <v>4</v>
      </c>
      <c r="H18" s="453">
        <v>1</v>
      </c>
      <c r="I18" s="453">
        <v>13</v>
      </c>
      <c r="J18" s="453">
        <v>0</v>
      </c>
      <c r="K18" s="453"/>
      <c r="L18" s="453"/>
      <c r="M18" s="453"/>
      <c r="N18" s="454"/>
      <c r="O18" s="434"/>
    </row>
    <row r="19" spans="1:15" ht="15.75">
      <c r="A19" s="451" t="s">
        <v>42</v>
      </c>
      <c r="B19" s="452" t="s">
        <v>104</v>
      </c>
      <c r="C19" s="478">
        <f t="shared" si="3"/>
        <v>0</v>
      </c>
      <c r="D19" s="453"/>
      <c r="E19" s="478">
        <f aca="true" t="shared" si="4" ref="E19:E25">F19+G19</f>
        <v>0</v>
      </c>
      <c r="F19" s="453"/>
      <c r="G19" s="453">
        <v>0</v>
      </c>
      <c r="H19" s="453">
        <v>0</v>
      </c>
      <c r="I19" s="453">
        <v>0</v>
      </c>
      <c r="J19" s="453">
        <v>0</v>
      </c>
      <c r="K19" s="453"/>
      <c r="L19" s="453"/>
      <c r="M19" s="453"/>
      <c r="N19" s="454"/>
      <c r="O19" s="434"/>
    </row>
    <row r="20" spans="1:15" ht="21" customHeight="1">
      <c r="A20" s="451" t="s">
        <v>105</v>
      </c>
      <c r="B20" s="452" t="s">
        <v>106</v>
      </c>
      <c r="C20" s="478">
        <f t="shared" si="3"/>
        <v>18</v>
      </c>
      <c r="D20" s="453">
        <v>1</v>
      </c>
      <c r="E20" s="478">
        <f t="shared" si="4"/>
        <v>9</v>
      </c>
      <c r="F20" s="453"/>
      <c r="G20" s="453">
        <v>9</v>
      </c>
      <c r="H20" s="453"/>
      <c r="I20" s="453">
        <v>0</v>
      </c>
      <c r="J20" s="453">
        <v>8</v>
      </c>
      <c r="K20" s="453"/>
      <c r="L20" s="453"/>
      <c r="M20" s="453"/>
      <c r="N20" s="454"/>
      <c r="O20" s="434"/>
    </row>
    <row r="21" spans="1:15" ht="21" customHeight="1">
      <c r="A21" s="451" t="s">
        <v>107</v>
      </c>
      <c r="B21" s="452" t="s">
        <v>108</v>
      </c>
      <c r="C21" s="478">
        <f t="shared" si="3"/>
        <v>0</v>
      </c>
      <c r="D21" s="453"/>
      <c r="E21" s="478">
        <f t="shared" si="4"/>
        <v>0</v>
      </c>
      <c r="F21" s="453"/>
      <c r="G21" s="453"/>
      <c r="H21" s="453"/>
      <c r="I21" s="453"/>
      <c r="J21" s="453"/>
      <c r="K21" s="453"/>
      <c r="L21" s="453"/>
      <c r="M21" s="453"/>
      <c r="N21" s="454"/>
      <c r="O21" s="434"/>
    </row>
    <row r="22" spans="1:15" ht="21" customHeight="1">
      <c r="A22" s="451" t="s">
        <v>109</v>
      </c>
      <c r="B22" s="452" t="s">
        <v>110</v>
      </c>
      <c r="C22" s="478">
        <f t="shared" si="3"/>
        <v>0</v>
      </c>
      <c r="D22" s="453"/>
      <c r="E22" s="478">
        <f t="shared" si="4"/>
        <v>0</v>
      </c>
      <c r="F22" s="453"/>
      <c r="G22" s="453"/>
      <c r="H22" s="453"/>
      <c r="I22" s="453"/>
      <c r="J22" s="453"/>
      <c r="K22" s="453"/>
      <c r="L22" s="453"/>
      <c r="M22" s="453"/>
      <c r="N22" s="454"/>
      <c r="O22" s="434"/>
    </row>
    <row r="23" spans="1:15" ht="25.5">
      <c r="A23" s="451" t="s">
        <v>111</v>
      </c>
      <c r="B23" s="458" t="s">
        <v>112</v>
      </c>
      <c r="C23" s="478">
        <f t="shared" si="3"/>
        <v>0</v>
      </c>
      <c r="D23" s="453"/>
      <c r="E23" s="478">
        <f t="shared" si="4"/>
        <v>0</v>
      </c>
      <c r="F23" s="453"/>
      <c r="G23" s="453"/>
      <c r="H23" s="453"/>
      <c r="I23" s="453"/>
      <c r="J23" s="453"/>
      <c r="K23" s="453"/>
      <c r="L23" s="453"/>
      <c r="M23" s="453"/>
      <c r="N23" s="454"/>
      <c r="O23" s="434"/>
    </row>
    <row r="24" spans="1:15" ht="21" customHeight="1">
      <c r="A24" s="451" t="s">
        <v>113</v>
      </c>
      <c r="B24" s="452" t="s">
        <v>114</v>
      </c>
      <c r="C24" s="478">
        <f t="shared" si="3"/>
        <v>1</v>
      </c>
      <c r="D24" s="453">
        <v>0</v>
      </c>
      <c r="E24" s="478">
        <f t="shared" si="4"/>
        <v>0</v>
      </c>
      <c r="F24" s="453"/>
      <c r="G24" s="453"/>
      <c r="H24" s="453"/>
      <c r="I24" s="453"/>
      <c r="J24" s="453">
        <v>1</v>
      </c>
      <c r="K24" s="453"/>
      <c r="L24" s="453"/>
      <c r="M24" s="453"/>
      <c r="N24" s="454"/>
      <c r="O24" s="434"/>
    </row>
    <row r="25" spans="1:15" ht="21" customHeight="1">
      <c r="A25" s="455" t="s">
        <v>40</v>
      </c>
      <c r="B25" s="456" t="s">
        <v>115</v>
      </c>
      <c r="C25" s="478">
        <f t="shared" si="3"/>
        <v>24</v>
      </c>
      <c r="D25" s="453">
        <v>0</v>
      </c>
      <c r="E25" s="478">
        <f t="shared" si="4"/>
        <v>24</v>
      </c>
      <c r="F25" s="453"/>
      <c r="G25" s="453">
        <v>24</v>
      </c>
      <c r="H25" s="453"/>
      <c r="I25" s="453">
        <v>0</v>
      </c>
      <c r="J25" s="453">
        <v>0</v>
      </c>
      <c r="K25" s="453"/>
      <c r="L25" s="453"/>
      <c r="M25" s="453"/>
      <c r="N25" s="454"/>
      <c r="O25" s="434"/>
    </row>
    <row r="26" spans="1:15" s="433" customFormat="1" ht="26.25">
      <c r="A26" s="459" t="s">
        <v>45</v>
      </c>
      <c r="B26" s="460" t="s">
        <v>116</v>
      </c>
      <c r="C26" s="480">
        <f>(C18+C19)/C17*100</f>
        <v>48.64864864864865</v>
      </c>
      <c r="D26" s="480">
        <f aca="true" t="shared" si="5" ref="D26:N26">(D18+D19)/D17*100</f>
        <v>0</v>
      </c>
      <c r="E26" s="480">
        <f t="shared" si="5"/>
        <v>30.76923076923077</v>
      </c>
      <c r="F26" s="480" t="e">
        <f t="shared" si="5"/>
        <v>#DIV/0!</v>
      </c>
      <c r="G26" s="480">
        <f t="shared" si="5"/>
        <v>30.76923076923077</v>
      </c>
      <c r="H26" s="480">
        <f t="shared" si="5"/>
        <v>100</v>
      </c>
      <c r="I26" s="480">
        <f t="shared" si="5"/>
        <v>100</v>
      </c>
      <c r="J26" s="480">
        <f t="shared" si="5"/>
        <v>0</v>
      </c>
      <c r="K26" s="480" t="e">
        <f t="shared" si="5"/>
        <v>#DIV/0!</v>
      </c>
      <c r="L26" s="480" t="e">
        <f t="shared" si="5"/>
        <v>#DIV/0!</v>
      </c>
      <c r="M26" s="480" t="e">
        <f t="shared" si="5"/>
        <v>#DIV/0!</v>
      </c>
      <c r="N26" s="480" t="e">
        <f t="shared" si="5"/>
        <v>#DIV/0!</v>
      </c>
      <c r="O26" s="434"/>
    </row>
    <row r="27" spans="1:13" s="433" customFormat="1" ht="15.75" customHeight="1">
      <c r="A27" s="461"/>
      <c r="B27" s="462"/>
      <c r="J27" s="463"/>
      <c r="K27" s="463"/>
      <c r="L27" s="463"/>
      <c r="M27" s="464" t="s">
        <v>10</v>
      </c>
    </row>
    <row r="28" spans="1:13" s="433" customFormat="1" ht="17.25" customHeight="1">
      <c r="A28" s="465"/>
      <c r="B28" s="462"/>
      <c r="C28" s="466"/>
      <c r="D28" s="466"/>
      <c r="E28" s="466"/>
      <c r="F28" s="467"/>
      <c r="G28" s="468"/>
      <c r="H28" s="468"/>
      <c r="J28" s="902"/>
      <c r="K28" s="902"/>
      <c r="L28" s="902"/>
      <c r="M28" s="902"/>
    </row>
    <row r="29" spans="1:13" s="434" customFormat="1" ht="21.75" customHeight="1">
      <c r="A29" s="469"/>
      <c r="B29" s="470"/>
      <c r="C29" s="442"/>
      <c r="D29" s="442"/>
      <c r="E29" s="442"/>
      <c r="F29" s="442"/>
      <c r="G29" s="442"/>
      <c r="H29" s="442"/>
      <c r="I29" s="900"/>
      <c r="J29" s="900"/>
      <c r="K29" s="900"/>
      <c r="L29" s="900"/>
      <c r="M29" s="900"/>
    </row>
    <row r="30" spans="1:10" s="434" customFormat="1" ht="21.75" customHeight="1">
      <c r="A30" s="469"/>
      <c r="B30" s="462"/>
      <c r="C30" s="471"/>
      <c r="D30" s="471"/>
      <c r="E30" s="471"/>
      <c r="I30" s="472"/>
      <c r="J30" s="472"/>
    </row>
    <row r="31" spans="1:10" s="434" customFormat="1" ht="21.75" customHeight="1">
      <c r="A31" s="472"/>
      <c r="B31" s="472"/>
      <c r="C31" s="471"/>
      <c r="D31" s="471"/>
      <c r="E31" s="471"/>
      <c r="I31" s="472"/>
      <c r="J31" s="472"/>
    </row>
    <row r="32" spans="1:10" s="434" customFormat="1" ht="21.75" customHeight="1">
      <c r="A32" s="472"/>
      <c r="B32" s="472"/>
      <c r="C32" s="471"/>
      <c r="D32" s="471"/>
      <c r="E32" s="471"/>
      <c r="F32" s="434" t="s">
        <v>5</v>
      </c>
      <c r="I32" s="901"/>
      <c r="J32" s="901"/>
    </row>
    <row r="33" spans="1:10" s="434" customFormat="1" ht="21.75" customHeight="1">
      <c r="A33" s="473"/>
      <c r="B33" s="447"/>
      <c r="C33" s="471"/>
      <c r="D33" s="471" t="s">
        <v>5</v>
      </c>
      <c r="E33" s="471"/>
      <c r="I33" s="900"/>
      <c r="J33" s="900"/>
    </row>
    <row r="34" s="434" customFormat="1" ht="19.5" customHeight="1">
      <c r="A34" s="474"/>
    </row>
    <row r="35" spans="1:13" ht="24" customHeight="1">
      <c r="A35" s="899"/>
      <c r="B35" s="899"/>
      <c r="C35" s="434"/>
      <c r="D35" s="434"/>
      <c r="E35" s="434"/>
      <c r="F35" s="434"/>
      <c r="G35" s="434"/>
      <c r="H35" s="434"/>
      <c r="I35" s="899"/>
      <c r="J35" s="899"/>
      <c r="K35" s="434"/>
      <c r="L35" s="434"/>
      <c r="M35" s="434"/>
    </row>
    <row r="36" spans="1:13" ht="17.25" customHeight="1">
      <c r="A36" s="898"/>
      <c r="B36" s="898"/>
      <c r="C36" s="434"/>
      <c r="D36" s="434"/>
      <c r="E36" s="434"/>
      <c r="F36" s="434"/>
      <c r="G36" s="434"/>
      <c r="H36" s="434"/>
      <c r="I36" s="898"/>
      <c r="J36" s="898"/>
      <c r="K36" s="434"/>
      <c r="L36" s="434"/>
      <c r="M36" s="434"/>
    </row>
    <row r="37" spans="1:13" ht="17.25" customHeight="1">
      <c r="A37" s="898"/>
      <c r="B37" s="898"/>
      <c r="C37" s="434"/>
      <c r="D37" s="434"/>
      <c r="E37" s="434"/>
      <c r="F37" s="434"/>
      <c r="G37" s="434"/>
      <c r="H37" s="434"/>
      <c r="I37" s="898"/>
      <c r="J37" s="898"/>
      <c r="K37" s="434"/>
      <c r="L37" s="434"/>
      <c r="M37" s="434"/>
    </row>
    <row r="38" spans="1:13" ht="17.25" customHeight="1">
      <c r="A38" s="898"/>
      <c r="B38" s="898"/>
      <c r="C38" s="434"/>
      <c r="D38" s="434"/>
      <c r="E38" s="434"/>
      <c r="F38" s="434"/>
      <c r="G38" s="434"/>
      <c r="H38" s="434"/>
      <c r="I38" s="898"/>
      <c r="J38" s="898"/>
      <c r="K38" s="434"/>
      <c r="L38" s="434"/>
      <c r="M38" s="434"/>
    </row>
    <row r="39" spans="1:13" ht="17.25" customHeight="1">
      <c r="A39" s="898"/>
      <c r="B39" s="898"/>
      <c r="C39" s="434"/>
      <c r="D39" s="434"/>
      <c r="E39" s="434"/>
      <c r="F39" s="434"/>
      <c r="G39" s="434"/>
      <c r="H39" s="434"/>
      <c r="I39" s="898"/>
      <c r="J39" s="898"/>
      <c r="K39" s="434"/>
      <c r="L39" s="434"/>
      <c r="M39" s="434"/>
    </row>
    <row r="40" spans="1:13" ht="15">
      <c r="A40" s="474"/>
      <c r="B40" s="434"/>
      <c r="C40" s="434"/>
      <c r="D40" s="434"/>
      <c r="E40" s="434"/>
      <c r="F40" s="434"/>
      <c r="G40" s="434"/>
      <c r="H40" s="434"/>
      <c r="I40" s="898"/>
      <c r="J40" s="898"/>
      <c r="K40" s="434"/>
      <c r="L40" s="434"/>
      <c r="M40" s="434"/>
    </row>
    <row r="41" spans="1:13" ht="15">
      <c r="A41" s="474"/>
      <c r="B41" s="434"/>
      <c r="C41" s="434"/>
      <c r="D41" s="434"/>
      <c r="E41" s="434"/>
      <c r="F41" s="434"/>
      <c r="G41" s="434"/>
      <c r="H41" s="434"/>
      <c r="I41" s="444"/>
      <c r="J41" s="444"/>
      <c r="K41" s="434"/>
      <c r="L41" s="434"/>
      <c r="M41" s="434"/>
    </row>
    <row r="42" spans="1:13" ht="17.25">
      <c r="A42" s="474"/>
      <c r="B42" s="899"/>
      <c r="C42" s="899"/>
      <c r="D42" s="899"/>
      <c r="E42" s="899"/>
      <c r="F42" s="899"/>
      <c r="G42" s="475"/>
      <c r="H42" s="475"/>
      <c r="I42" s="434"/>
      <c r="J42" s="434"/>
      <c r="K42" s="434"/>
      <c r="L42" s="434"/>
      <c r="M42" s="434"/>
    </row>
    <row r="43" spans="1:13" ht="15.75">
      <c r="A43" s="474"/>
      <c r="B43" s="898"/>
      <c r="C43" s="898"/>
      <c r="D43" s="898"/>
      <c r="E43" s="898"/>
      <c r="F43" s="898"/>
      <c r="G43" s="444"/>
      <c r="H43" s="444"/>
      <c r="I43" s="434"/>
      <c r="J43" s="434"/>
      <c r="K43" s="476"/>
      <c r="L43" s="476"/>
      <c r="M43" s="476"/>
    </row>
    <row r="44" spans="1:13" ht="15">
      <c r="A44" s="474"/>
      <c r="B44" s="898"/>
      <c r="C44" s="898"/>
      <c r="D44" s="898"/>
      <c r="E44" s="898"/>
      <c r="F44" s="898"/>
      <c r="G44" s="444"/>
      <c r="H44" s="444"/>
      <c r="I44" s="434"/>
      <c r="J44" s="434"/>
      <c r="K44" s="434"/>
      <c r="L44" s="434"/>
      <c r="M44" s="434"/>
    </row>
    <row r="45" spans="1:13" ht="15">
      <c r="A45" s="474"/>
      <c r="B45" s="898"/>
      <c r="C45" s="898"/>
      <c r="D45" s="898"/>
      <c r="E45" s="898"/>
      <c r="F45" s="898"/>
      <c r="G45" s="444"/>
      <c r="H45" s="444"/>
      <c r="I45" s="434"/>
      <c r="J45" s="434"/>
      <c r="K45" s="434"/>
      <c r="L45" s="434"/>
      <c r="M45" s="434"/>
    </row>
    <row r="46" spans="1:13" ht="15">
      <c r="A46" s="474"/>
      <c r="B46" s="898"/>
      <c r="C46" s="898"/>
      <c r="D46" s="898"/>
      <c r="E46" s="898"/>
      <c r="F46" s="898"/>
      <c r="G46" s="444"/>
      <c r="H46" s="444"/>
      <c r="I46" s="434"/>
      <c r="J46" s="434"/>
      <c r="K46" s="434"/>
      <c r="L46" s="434"/>
      <c r="M46" s="434"/>
    </row>
    <row r="47" spans="1:13" ht="15">
      <c r="A47" s="474"/>
      <c r="B47" s="434"/>
      <c r="C47" s="434"/>
      <c r="D47" s="434"/>
      <c r="E47" s="434"/>
      <c r="F47" s="434"/>
      <c r="G47" s="434"/>
      <c r="H47" s="434"/>
      <c r="I47" s="434"/>
      <c r="J47" s="434"/>
      <c r="K47" s="434"/>
      <c r="L47" s="434"/>
      <c r="M47" s="434"/>
    </row>
    <row r="48" spans="1:13" ht="15.75">
      <c r="A48" s="474"/>
      <c r="B48" s="468"/>
      <c r="C48" s="434"/>
      <c r="D48" s="434"/>
      <c r="E48" s="434"/>
      <c r="F48" s="434"/>
      <c r="G48" s="434"/>
      <c r="H48" s="434"/>
      <c r="I48" s="434"/>
      <c r="J48" s="434"/>
      <c r="K48" s="434"/>
      <c r="L48" s="434"/>
      <c r="M48" s="434"/>
    </row>
    <row r="49" spans="1:13" ht="15">
      <c r="A49" s="474"/>
      <c r="B49" s="434"/>
      <c r="C49" s="434"/>
      <c r="D49" s="434"/>
      <c r="E49" s="434"/>
      <c r="F49" s="434"/>
      <c r="G49" s="434"/>
      <c r="H49" s="434"/>
      <c r="I49" s="434"/>
      <c r="J49" s="434"/>
      <c r="K49" s="434"/>
      <c r="L49" s="434"/>
      <c r="M49" s="434"/>
    </row>
    <row r="50" spans="1:13" ht="15">
      <c r="A50" s="474"/>
      <c r="B50" s="434"/>
      <c r="C50" s="434"/>
      <c r="D50" s="434"/>
      <c r="E50" s="434"/>
      <c r="F50" s="434"/>
      <c r="G50" s="434"/>
      <c r="H50" s="434"/>
      <c r="I50" s="434"/>
      <c r="J50" s="434"/>
      <c r="K50" s="434"/>
      <c r="L50" s="434"/>
      <c r="M50" s="434"/>
    </row>
    <row r="51" spans="1:13" ht="15">
      <c r="A51" s="474"/>
      <c r="B51" s="434"/>
      <c r="C51" s="434"/>
      <c r="D51" s="434"/>
      <c r="E51" s="434"/>
      <c r="F51" s="434"/>
      <c r="G51" s="434"/>
      <c r="H51" s="434"/>
      <c r="I51" s="434"/>
      <c r="J51" s="434"/>
      <c r="K51" s="434"/>
      <c r="L51" s="434"/>
      <c r="M51" s="434"/>
    </row>
    <row r="52" spans="1:13" ht="15">
      <c r="A52" s="474"/>
      <c r="B52" s="434"/>
      <c r="C52" s="434"/>
      <c r="D52" s="434"/>
      <c r="E52" s="434"/>
      <c r="F52" s="434"/>
      <c r="G52" s="434"/>
      <c r="H52" s="434"/>
      <c r="I52" s="434"/>
      <c r="J52" s="434"/>
      <c r="K52" s="434"/>
      <c r="L52" s="434"/>
      <c r="M52" s="434"/>
    </row>
    <row r="53" spans="1:13" ht="15">
      <c r="A53" s="474"/>
      <c r="B53" s="434"/>
      <c r="C53" s="434"/>
      <c r="D53" s="434"/>
      <c r="E53" s="434"/>
      <c r="F53" s="434"/>
      <c r="G53" s="434"/>
      <c r="H53" s="434"/>
      <c r="I53" s="434"/>
      <c r="J53" s="434"/>
      <c r="K53" s="434"/>
      <c r="L53" s="434"/>
      <c r="M53" s="434"/>
    </row>
    <row r="54" spans="1:13" ht="15">
      <c r="A54" s="474"/>
      <c r="B54" s="434"/>
      <c r="C54" s="434"/>
      <c r="D54" s="434"/>
      <c r="E54" s="434"/>
      <c r="F54" s="434"/>
      <c r="G54" s="434"/>
      <c r="H54" s="434"/>
      <c r="I54" s="434"/>
      <c r="J54" s="434"/>
      <c r="K54" s="434"/>
      <c r="L54" s="434"/>
      <c r="M54" s="434"/>
    </row>
    <row r="55" spans="1:13" ht="15">
      <c r="A55" s="474"/>
      <c r="B55" s="434"/>
      <c r="C55" s="434"/>
      <c r="D55" s="434"/>
      <c r="E55" s="434"/>
      <c r="F55" s="434"/>
      <c r="G55" s="434"/>
      <c r="H55" s="434"/>
      <c r="I55" s="434"/>
      <c r="J55" s="434"/>
      <c r="K55" s="434"/>
      <c r="L55" s="434"/>
      <c r="M55" s="434"/>
    </row>
    <row r="56" spans="1:13" ht="15">
      <c r="A56" s="474"/>
      <c r="B56" s="434"/>
      <c r="C56" s="434"/>
      <c r="D56" s="434"/>
      <c r="E56" s="434"/>
      <c r="F56" s="434"/>
      <c r="G56" s="434"/>
      <c r="H56" s="434"/>
      <c r="I56" s="434"/>
      <c r="J56" s="434"/>
      <c r="K56" s="434"/>
      <c r="L56" s="434"/>
      <c r="M56" s="434"/>
    </row>
    <row r="57" spans="1:13" ht="15">
      <c r="A57" s="474"/>
      <c r="B57" s="434"/>
      <c r="C57" s="434"/>
      <c r="D57" s="434"/>
      <c r="E57" s="434"/>
      <c r="F57" s="434"/>
      <c r="G57" s="434"/>
      <c r="H57" s="434"/>
      <c r="I57" s="434"/>
      <c r="J57" s="434"/>
      <c r="K57" s="434"/>
      <c r="L57" s="434"/>
      <c r="M57" s="434"/>
    </row>
    <row r="58" spans="1:13" ht="15">
      <c r="A58" s="474"/>
      <c r="B58" s="434"/>
      <c r="C58" s="434"/>
      <c r="D58" s="434"/>
      <c r="E58" s="434"/>
      <c r="F58" s="434"/>
      <c r="G58" s="434"/>
      <c r="H58" s="434"/>
      <c r="I58" s="434"/>
      <c r="J58" s="434"/>
      <c r="K58" s="434"/>
      <c r="L58" s="434"/>
      <c r="M58" s="434"/>
    </row>
    <row r="59" spans="1:13" ht="15">
      <c r="A59" s="474"/>
      <c r="B59" s="434"/>
      <c r="C59" s="434"/>
      <c r="D59" s="434"/>
      <c r="E59" s="434"/>
      <c r="F59" s="434"/>
      <c r="G59" s="434"/>
      <c r="H59" s="434"/>
      <c r="I59" s="434"/>
      <c r="J59" s="434"/>
      <c r="K59" s="434"/>
      <c r="L59" s="434"/>
      <c r="M59" s="434"/>
    </row>
    <row r="60" spans="1:13" ht="15">
      <c r="A60" s="474"/>
      <c r="B60" s="434"/>
      <c r="C60" s="434"/>
      <c r="D60" s="434"/>
      <c r="E60" s="434"/>
      <c r="F60" s="434"/>
      <c r="G60" s="434"/>
      <c r="H60" s="434"/>
      <c r="I60" s="434"/>
      <c r="J60" s="434"/>
      <c r="K60" s="434"/>
      <c r="L60" s="434"/>
      <c r="M60" s="434"/>
    </row>
    <row r="61" spans="1:13" ht="15">
      <c r="A61" s="474"/>
      <c r="B61" s="434"/>
      <c r="C61" s="434"/>
      <c r="D61" s="434"/>
      <c r="E61" s="434"/>
      <c r="F61" s="434"/>
      <c r="G61" s="434"/>
      <c r="H61" s="434"/>
      <c r="I61" s="434"/>
      <c r="J61" s="434"/>
      <c r="K61" s="434"/>
      <c r="L61" s="434"/>
      <c r="M61" s="434"/>
    </row>
    <row r="62" spans="1:13" ht="15">
      <c r="A62" s="474"/>
      <c r="B62" s="434"/>
      <c r="C62" s="434"/>
      <c r="D62" s="434"/>
      <c r="E62" s="434"/>
      <c r="F62" s="434"/>
      <c r="G62" s="434"/>
      <c r="H62" s="434"/>
      <c r="I62" s="434"/>
      <c r="J62" s="434"/>
      <c r="K62" s="434"/>
      <c r="L62" s="434"/>
      <c r="M62" s="434"/>
    </row>
    <row r="63" spans="1:13" ht="15">
      <c r="A63" s="474"/>
      <c r="B63" s="434"/>
      <c r="C63" s="434"/>
      <c r="D63" s="434"/>
      <c r="E63" s="434"/>
      <c r="F63" s="434"/>
      <c r="G63" s="434"/>
      <c r="H63" s="434"/>
      <c r="I63" s="434"/>
      <c r="J63" s="434"/>
      <c r="K63" s="434"/>
      <c r="L63" s="434"/>
      <c r="M63" s="434"/>
    </row>
    <row r="64" spans="1:13" ht="15">
      <c r="A64" s="474"/>
      <c r="B64" s="434"/>
      <c r="C64" s="434"/>
      <c r="D64" s="434"/>
      <c r="E64" s="434"/>
      <c r="F64" s="434"/>
      <c r="G64" s="434"/>
      <c r="H64" s="434"/>
      <c r="I64" s="434"/>
      <c r="J64" s="434"/>
      <c r="K64" s="434"/>
      <c r="L64" s="434"/>
      <c r="M64" s="434"/>
    </row>
  </sheetData>
  <sheetProtection sheet="1"/>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31" top="0.55" bottom="0.19" header="0.48" footer="0.3"/>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tabColor indexed="63"/>
  </sheetPr>
  <dimension ref="A1:R34"/>
  <sheetViews>
    <sheetView zoomScalePageLayoutView="0" workbookViewId="0" topLeftCell="B7">
      <selection activeCell="C11" sqref="C11"/>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177" t="s">
        <v>195</v>
      </c>
      <c r="F9" s="177" t="s">
        <v>196</v>
      </c>
      <c r="G9" s="177" t="s">
        <v>197</v>
      </c>
      <c r="H9" s="177" t="s">
        <v>198</v>
      </c>
      <c r="I9" s="177" t="s">
        <v>215</v>
      </c>
      <c r="J9" s="177"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41553771</v>
      </c>
      <c r="D11" s="245">
        <f>SUM(E11:J11)</f>
        <v>2136037</v>
      </c>
      <c r="E11" s="245">
        <f>E12+E13</f>
        <v>1267370</v>
      </c>
      <c r="F11" s="245">
        <f aca="true" t="shared" si="0" ref="F11:L11">F12+F13</f>
        <v>0</v>
      </c>
      <c r="G11" s="245">
        <f t="shared" si="0"/>
        <v>334461</v>
      </c>
      <c r="H11" s="245">
        <f t="shared" si="0"/>
        <v>534206</v>
      </c>
      <c r="I11" s="245">
        <f t="shared" si="0"/>
        <v>0</v>
      </c>
      <c r="J11" s="245">
        <f t="shared" si="0"/>
        <v>0</v>
      </c>
      <c r="K11" s="245">
        <f t="shared" si="0"/>
        <v>10751229</v>
      </c>
      <c r="L11" s="245">
        <f t="shared" si="0"/>
        <v>28666505</v>
      </c>
      <c r="M11" s="269">
        <f>M12+M13</f>
        <v>41553771</v>
      </c>
      <c r="N11" s="157"/>
      <c r="O11" s="157"/>
      <c r="P11" s="157"/>
      <c r="Q11" s="100"/>
      <c r="R11" s="100"/>
    </row>
    <row r="12" spans="1:18" s="158" customFormat="1" ht="15.75" customHeight="1">
      <c r="A12" s="111">
        <v>1</v>
      </c>
      <c r="B12" s="112" t="s">
        <v>96</v>
      </c>
      <c r="C12" s="244">
        <f>D12+K12+L12</f>
        <v>36094122</v>
      </c>
      <c r="D12" s="245">
        <f aca="true" t="shared" si="1" ref="D12:D26">SUM(E12:J12)</f>
        <v>1784641</v>
      </c>
      <c r="E12" s="246">
        <v>1015804</v>
      </c>
      <c r="F12" s="246"/>
      <c r="G12" s="246">
        <v>235031</v>
      </c>
      <c r="H12" s="246">
        <v>533806</v>
      </c>
      <c r="I12" s="246"/>
      <c r="J12" s="246"/>
      <c r="K12" s="246">
        <v>10210691</v>
      </c>
      <c r="L12" s="246">
        <v>24098790</v>
      </c>
      <c r="M12" s="267">
        <f>'M3-VThuy'!C12+'M4-VThuy'!C12</f>
        <v>36094122</v>
      </c>
      <c r="N12" s="159"/>
      <c r="O12" s="159"/>
      <c r="P12" s="159"/>
      <c r="Q12" s="160"/>
      <c r="R12" s="160"/>
    </row>
    <row r="13" spans="1:18" s="158" customFormat="1" ht="15.75" customHeight="1">
      <c r="A13" s="111">
        <v>2</v>
      </c>
      <c r="B13" s="112" t="s">
        <v>97</v>
      </c>
      <c r="C13" s="244">
        <f>D13+K13+L13</f>
        <v>5459649</v>
      </c>
      <c r="D13" s="245">
        <f t="shared" si="1"/>
        <v>351396</v>
      </c>
      <c r="E13" s="247">
        <v>251566</v>
      </c>
      <c r="F13" s="247"/>
      <c r="G13" s="247">
        <v>99430</v>
      </c>
      <c r="H13" s="247">
        <v>400</v>
      </c>
      <c r="I13" s="247"/>
      <c r="J13" s="247"/>
      <c r="K13" s="247">
        <v>540538</v>
      </c>
      <c r="L13" s="247">
        <v>4567715</v>
      </c>
      <c r="M13" s="267">
        <f>'M3-VThuy'!C13+'M4-VThuy'!C13</f>
        <v>5459649</v>
      </c>
      <c r="N13" s="159"/>
      <c r="O13" s="159"/>
      <c r="P13" s="159"/>
      <c r="Q13" s="160"/>
      <c r="R13" s="160"/>
    </row>
    <row r="14" spans="1:18" s="158" customFormat="1" ht="15.75" customHeight="1">
      <c r="A14" s="113" t="s">
        <v>1</v>
      </c>
      <c r="B14" s="114" t="s">
        <v>98</v>
      </c>
      <c r="C14" s="244">
        <f>D14+K14+L14</f>
        <v>36700</v>
      </c>
      <c r="D14" s="245">
        <f t="shared" si="1"/>
        <v>6700</v>
      </c>
      <c r="E14" s="247">
        <v>6700</v>
      </c>
      <c r="F14" s="247"/>
      <c r="G14" s="247"/>
      <c r="H14" s="247"/>
      <c r="I14" s="247"/>
      <c r="J14" s="247"/>
      <c r="K14" s="247"/>
      <c r="L14" s="247">
        <v>30000</v>
      </c>
      <c r="M14" s="267">
        <f>'M3-VThuy'!C14+'M4-VThuy'!C14</f>
        <v>36700</v>
      </c>
      <c r="N14" s="157"/>
      <c r="O14" s="157"/>
      <c r="P14" s="157"/>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'M3-VThuy'!C15+'M4-VThuy'!C15</f>
        <v>0</v>
      </c>
      <c r="N15" s="157"/>
      <c r="O15" s="157"/>
      <c r="P15" s="157"/>
      <c r="Q15" s="100"/>
      <c r="R15" s="100"/>
    </row>
    <row r="16" spans="1:18" s="158" customFormat="1" ht="15.75" customHeight="1">
      <c r="A16" s="113" t="s">
        <v>100</v>
      </c>
      <c r="B16" s="114" t="s">
        <v>101</v>
      </c>
      <c r="C16" s="244">
        <f>C17+C26</f>
        <v>41517071</v>
      </c>
      <c r="D16" s="244">
        <f t="shared" si="1"/>
        <v>2129337</v>
      </c>
      <c r="E16" s="244">
        <f>E17+E26</f>
        <v>1260670</v>
      </c>
      <c r="F16" s="244">
        <f aca="true" t="shared" si="2" ref="F16:L16">F17+F26</f>
        <v>0</v>
      </c>
      <c r="G16" s="244">
        <f t="shared" si="2"/>
        <v>334461</v>
      </c>
      <c r="H16" s="244">
        <f t="shared" si="2"/>
        <v>534206</v>
      </c>
      <c r="I16" s="244">
        <f t="shared" si="2"/>
        <v>0</v>
      </c>
      <c r="J16" s="244">
        <f t="shared" si="2"/>
        <v>0</v>
      </c>
      <c r="K16" s="244">
        <f t="shared" si="2"/>
        <v>10751229</v>
      </c>
      <c r="L16" s="244">
        <f t="shared" si="2"/>
        <v>28636505</v>
      </c>
      <c r="M16" s="269">
        <f>'M3-VThuy'!C16+'M4-VThuy'!C16</f>
        <v>41517071</v>
      </c>
      <c r="N16" s="157"/>
      <c r="O16" s="157"/>
      <c r="P16" s="157"/>
      <c r="Q16" s="100"/>
      <c r="R16" s="100"/>
    </row>
    <row r="17" spans="1:18" s="158" customFormat="1" ht="15.75" customHeight="1">
      <c r="A17" s="113" t="s">
        <v>39</v>
      </c>
      <c r="B17" s="115" t="s">
        <v>102</v>
      </c>
      <c r="C17" s="244">
        <f>SUM(C18:C25)</f>
        <v>38512545</v>
      </c>
      <c r="D17" s="245">
        <f t="shared" si="1"/>
        <v>994732</v>
      </c>
      <c r="E17" s="244">
        <f>SUM(E18:E25)</f>
        <v>808107</v>
      </c>
      <c r="F17" s="244">
        <f aca="true" t="shared" si="3" ref="F17:L17">SUM(F18:F25)</f>
        <v>0</v>
      </c>
      <c r="G17" s="244">
        <f t="shared" si="3"/>
        <v>123077</v>
      </c>
      <c r="H17" s="244">
        <f t="shared" si="3"/>
        <v>63548</v>
      </c>
      <c r="I17" s="244">
        <f t="shared" si="3"/>
        <v>0</v>
      </c>
      <c r="J17" s="244">
        <f t="shared" si="3"/>
        <v>0</v>
      </c>
      <c r="K17" s="244">
        <f t="shared" si="3"/>
        <v>10751229</v>
      </c>
      <c r="L17" s="244">
        <f t="shared" si="3"/>
        <v>26766584</v>
      </c>
      <c r="M17" s="269">
        <f>'M3-VThuy'!C17+'M4-VThuy'!C17</f>
        <v>38512545</v>
      </c>
      <c r="N17" s="157"/>
      <c r="O17" s="157"/>
      <c r="P17" s="157"/>
      <c r="Q17" s="100"/>
      <c r="R17" s="100"/>
    </row>
    <row r="18" spans="1:18" s="158" customFormat="1" ht="15.75" customHeight="1">
      <c r="A18" s="111" t="s">
        <v>41</v>
      </c>
      <c r="B18" s="112" t="s">
        <v>103</v>
      </c>
      <c r="C18" s="244">
        <f aca="true" t="shared" si="4" ref="C18:C26">D18+K18+L18</f>
        <v>2285571</v>
      </c>
      <c r="D18" s="245">
        <f t="shared" si="1"/>
        <v>339000</v>
      </c>
      <c r="E18" s="248">
        <v>242240</v>
      </c>
      <c r="F18" s="248"/>
      <c r="G18" s="248">
        <v>96360</v>
      </c>
      <c r="H18" s="248">
        <v>400</v>
      </c>
      <c r="I18" s="248"/>
      <c r="J18" s="248"/>
      <c r="K18" s="248">
        <v>240063</v>
      </c>
      <c r="L18" s="248">
        <v>1706508</v>
      </c>
      <c r="M18" s="267">
        <f>'M3-VThuy'!C18+'M4-VThuy'!C18</f>
        <v>2285571</v>
      </c>
      <c r="N18" s="157"/>
      <c r="O18" s="157"/>
      <c r="P18" s="157"/>
      <c r="Q18" s="100"/>
      <c r="R18" s="100"/>
    </row>
    <row r="19" spans="1:18" s="158" customFormat="1" ht="15.75" customHeight="1">
      <c r="A19" s="111" t="s">
        <v>42</v>
      </c>
      <c r="B19" s="112" t="s">
        <v>104</v>
      </c>
      <c r="C19" s="244">
        <f t="shared" si="4"/>
        <v>131263</v>
      </c>
      <c r="D19" s="245">
        <f t="shared" si="1"/>
        <v>0</v>
      </c>
      <c r="E19" s="248"/>
      <c r="F19" s="248"/>
      <c r="G19" s="248"/>
      <c r="H19" s="248"/>
      <c r="I19" s="248"/>
      <c r="J19" s="248"/>
      <c r="K19" s="248">
        <v>13000</v>
      </c>
      <c r="L19" s="248">
        <v>118263</v>
      </c>
      <c r="M19" s="267">
        <f>'M3-VThuy'!C19+'M4-VThuy'!C19</f>
        <v>131263</v>
      </c>
      <c r="N19" s="157"/>
      <c r="O19" s="157"/>
      <c r="P19" s="157"/>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'M3-VThuy'!C20</f>
        <v>0</v>
      </c>
      <c r="N20" s="157"/>
      <c r="O20" s="157"/>
      <c r="P20" s="157"/>
      <c r="Q20" s="100"/>
      <c r="R20" s="100"/>
    </row>
    <row r="21" spans="1:18" s="158" customFormat="1" ht="15.75" customHeight="1">
      <c r="A21" s="111" t="s">
        <v>107</v>
      </c>
      <c r="B21" s="112" t="s">
        <v>106</v>
      </c>
      <c r="C21" s="244">
        <f t="shared" si="4"/>
        <v>35012121</v>
      </c>
      <c r="D21" s="245">
        <f t="shared" si="1"/>
        <v>644783</v>
      </c>
      <c r="E21" s="248">
        <v>554918</v>
      </c>
      <c r="F21" s="248"/>
      <c r="G21" s="248">
        <v>26717</v>
      </c>
      <c r="H21" s="248">
        <v>63148</v>
      </c>
      <c r="I21" s="248"/>
      <c r="J21" s="248"/>
      <c r="K21" s="248">
        <v>10146386</v>
      </c>
      <c r="L21" s="248">
        <v>24220952</v>
      </c>
      <c r="M21" s="267">
        <f>'M3-VThuy'!C21+'M4-VThuy'!C20</f>
        <v>35012121</v>
      </c>
      <c r="N21" s="157"/>
      <c r="O21" s="157"/>
      <c r="P21" s="157"/>
      <c r="Q21" s="100"/>
      <c r="R21" s="100"/>
    </row>
    <row r="22" spans="1:18" s="158" customFormat="1" ht="15.75" customHeight="1">
      <c r="A22" s="111" t="s">
        <v>109</v>
      </c>
      <c r="B22" s="112" t="s">
        <v>108</v>
      </c>
      <c r="C22" s="244">
        <f t="shared" si="4"/>
        <v>674767</v>
      </c>
      <c r="D22" s="245">
        <f t="shared" si="1"/>
        <v>0</v>
      </c>
      <c r="E22" s="247"/>
      <c r="F22" s="247"/>
      <c r="G22" s="247"/>
      <c r="H22" s="247"/>
      <c r="I22" s="247"/>
      <c r="J22" s="247"/>
      <c r="K22" s="247">
        <v>120076</v>
      </c>
      <c r="L22" s="247">
        <v>554691</v>
      </c>
      <c r="M22" s="267">
        <f>'M3-VThuy'!C22+'M4-VThuy'!C21</f>
        <v>674767</v>
      </c>
      <c r="N22" s="157"/>
      <c r="O22" s="157"/>
      <c r="P22" s="157"/>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'M3-VThuy'!C23+'M4-VThuy'!C22</f>
        <v>0</v>
      </c>
      <c r="N23" s="157"/>
      <c r="O23" s="157"/>
      <c r="P23" s="157"/>
      <c r="Q23" s="100"/>
      <c r="R23" s="100"/>
    </row>
    <row r="24" spans="1:18" s="158" customFormat="1" ht="25.5">
      <c r="A24" s="111" t="s">
        <v>113</v>
      </c>
      <c r="B24" s="116" t="s">
        <v>112</v>
      </c>
      <c r="C24" s="244">
        <f t="shared" si="4"/>
        <v>0</v>
      </c>
      <c r="D24" s="245">
        <f t="shared" si="1"/>
        <v>0</v>
      </c>
      <c r="E24" s="248"/>
      <c r="F24" s="248"/>
      <c r="G24" s="248"/>
      <c r="H24" s="248"/>
      <c r="I24" s="248"/>
      <c r="J24" s="248"/>
      <c r="K24" s="248"/>
      <c r="L24" s="248"/>
      <c r="M24" s="267">
        <f>'M3-VThuy'!C24+'M4-VThuy'!C23</f>
        <v>0</v>
      </c>
      <c r="N24" s="157"/>
      <c r="O24" s="157"/>
      <c r="P24" s="157"/>
      <c r="Q24" s="100"/>
      <c r="R24" s="100"/>
    </row>
    <row r="25" spans="1:18" s="158" customFormat="1" ht="15.75" customHeight="1">
      <c r="A25" s="111" t="s">
        <v>158</v>
      </c>
      <c r="B25" s="112" t="s">
        <v>114</v>
      </c>
      <c r="C25" s="244">
        <f t="shared" si="4"/>
        <v>408823</v>
      </c>
      <c r="D25" s="245">
        <f t="shared" si="1"/>
        <v>10949</v>
      </c>
      <c r="E25" s="247">
        <v>10949</v>
      </c>
      <c r="F25" s="247"/>
      <c r="G25" s="247"/>
      <c r="H25" s="247"/>
      <c r="I25" s="247"/>
      <c r="J25" s="247"/>
      <c r="K25" s="247">
        <v>231704</v>
      </c>
      <c r="L25" s="247">
        <v>166170</v>
      </c>
      <c r="M25" s="267">
        <f>'M3-VThuy'!C25+'M4-VThuy'!C24</f>
        <v>408823</v>
      </c>
      <c r="N25" s="157"/>
      <c r="O25" s="157"/>
      <c r="P25" s="157"/>
      <c r="Q25" s="100"/>
      <c r="R25" s="100"/>
    </row>
    <row r="26" spans="1:18" s="158" customFormat="1" ht="15.75" customHeight="1">
      <c r="A26" s="113" t="s">
        <v>40</v>
      </c>
      <c r="B26" s="114" t="s">
        <v>115</v>
      </c>
      <c r="C26" s="244">
        <f t="shared" si="4"/>
        <v>3004526</v>
      </c>
      <c r="D26" s="245">
        <f t="shared" si="1"/>
        <v>1134605</v>
      </c>
      <c r="E26" s="247">
        <v>452563</v>
      </c>
      <c r="F26" s="247"/>
      <c r="G26" s="247">
        <v>211384</v>
      </c>
      <c r="H26" s="247">
        <v>470658</v>
      </c>
      <c r="I26" s="247"/>
      <c r="J26" s="247"/>
      <c r="K26" s="247"/>
      <c r="L26" s="247">
        <v>1869921</v>
      </c>
      <c r="M26" s="267">
        <f>'M3-VThuy'!C26+'M4-VThuy'!C25</f>
        <v>3004526</v>
      </c>
      <c r="N26" s="157"/>
      <c r="O26" s="157"/>
      <c r="P26" s="157"/>
      <c r="Q26" s="100"/>
      <c r="R26" s="100"/>
    </row>
    <row r="27" spans="1:18" s="158" customFormat="1" ht="31.5" customHeight="1">
      <c r="A27" s="117" t="s">
        <v>64</v>
      </c>
      <c r="B27" s="161" t="s">
        <v>200</v>
      </c>
      <c r="C27" s="229">
        <f>(C18+C19+C20)/C17*100</f>
        <v>6.275446091656628</v>
      </c>
      <c r="D27" s="229">
        <f aca="true" t="shared" si="5" ref="D27:L27">(D18+D19+D20)/D17*100</f>
        <v>34.07953096914546</v>
      </c>
      <c r="E27" s="229">
        <f t="shared" si="5"/>
        <v>29.976228395497127</v>
      </c>
      <c r="F27" s="229" t="e">
        <f t="shared" si="5"/>
        <v>#DIV/0!</v>
      </c>
      <c r="G27" s="229">
        <f t="shared" si="5"/>
        <v>78.29245106721808</v>
      </c>
      <c r="H27" s="229">
        <f t="shared" si="5"/>
        <v>0.6294454585510165</v>
      </c>
      <c r="I27" s="229" t="e">
        <f t="shared" si="5"/>
        <v>#DIV/0!</v>
      </c>
      <c r="J27" s="229" t="e">
        <f t="shared" si="5"/>
        <v>#DIV/0!</v>
      </c>
      <c r="K27" s="229">
        <f t="shared" si="5"/>
        <v>2.3538053184431287</v>
      </c>
      <c r="L27" s="229">
        <f t="shared" si="5"/>
        <v>6.817347331284411</v>
      </c>
      <c r="M27" s="190"/>
      <c r="N27" s="157"/>
      <c r="O27" s="157"/>
      <c r="P27" s="157"/>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179"/>
      <c r="D31" s="162"/>
      <c r="E31" s="162"/>
      <c r="F31" s="162"/>
      <c r="G31" s="176"/>
      <c r="H31" s="176"/>
      <c r="I31" s="176"/>
      <c r="J31" s="176"/>
      <c r="K31" s="176"/>
      <c r="L31" s="176"/>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G28:L29"/>
    <mergeCell ref="G30:L30"/>
    <mergeCell ref="K4:L4"/>
    <mergeCell ref="K5:L5"/>
    <mergeCell ref="A6:B9"/>
    <mergeCell ref="D6:L6"/>
    <mergeCell ref="D7:J7"/>
    <mergeCell ref="K7:K9"/>
    <mergeCell ref="L7:L9"/>
    <mergeCell ref="E8:J8"/>
    <mergeCell ref="A1:B1"/>
    <mergeCell ref="A3:B3"/>
    <mergeCell ref="D1:J1"/>
    <mergeCell ref="K1:L1"/>
    <mergeCell ref="A2:C2"/>
    <mergeCell ref="D2:J2"/>
    <mergeCell ref="K2:L2"/>
    <mergeCell ref="D3:J3"/>
    <mergeCell ref="K3:L3"/>
    <mergeCell ref="B29:C29"/>
    <mergeCell ref="B30:C30"/>
    <mergeCell ref="C6:C9"/>
    <mergeCell ref="D8:D9"/>
    <mergeCell ref="A10:B10"/>
    <mergeCell ref="B28:C28"/>
  </mergeCells>
  <printOptions/>
  <pageMargins left="0.25" right="0" top="0.2" bottom="0" header="0.2" footer="0.2"/>
  <pageSetup horizontalDpi="600" verticalDpi="600" orientation="landscape" paperSize="9" scale="90" r:id="rId2"/>
  <drawing r:id="rId1"/>
</worksheet>
</file>

<file path=xl/worksheets/sheet23.xml><?xml version="1.0" encoding="utf-8"?>
<worksheet xmlns="http://schemas.openxmlformats.org/spreadsheetml/2006/main" xmlns:r="http://schemas.openxmlformats.org/officeDocument/2006/relationships">
  <sheetPr>
    <tabColor indexed="48"/>
  </sheetPr>
  <dimension ref="A1:C40"/>
  <sheetViews>
    <sheetView zoomScale="90" zoomScaleNormal="90" zoomScalePageLayoutView="0" workbookViewId="0" topLeftCell="A4">
      <selection activeCell="C11" sqref="C11"/>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IF(SUM(C5:C13)='M4-VThuy'!C21,SUM(C5:C13),"SAI")</f>
        <v>674767</v>
      </c>
    </row>
    <row r="5" spans="1:3" s="132" customFormat="1" ht="13.5" customHeight="1">
      <c r="A5" s="134" t="s">
        <v>41</v>
      </c>
      <c r="B5" s="140" t="s">
        <v>132</v>
      </c>
      <c r="C5" s="221"/>
    </row>
    <row r="6" spans="1:3" s="132" customFormat="1" ht="13.5" customHeight="1">
      <c r="A6" s="134" t="s">
        <v>42</v>
      </c>
      <c r="B6" s="140" t="s">
        <v>134</v>
      </c>
      <c r="C6" s="221">
        <v>371567</v>
      </c>
    </row>
    <row r="7" spans="1:3" s="132" customFormat="1" ht="13.5" customHeight="1">
      <c r="A7" s="134" t="s">
        <v>105</v>
      </c>
      <c r="B7" s="140" t="s">
        <v>144</v>
      </c>
      <c r="C7" s="221"/>
    </row>
    <row r="8" spans="1:3" s="132" customFormat="1" ht="13.5" customHeight="1">
      <c r="A8" s="134" t="s">
        <v>107</v>
      </c>
      <c r="B8" s="140" t="s">
        <v>136</v>
      </c>
      <c r="C8" s="221">
        <v>303200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IF(SUM(C15:C16)='M4-VThuy'!C22,SUM(C15:C16),"SAI")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IF(SUM(C18:C20)='M4-VThuy'!C24,SUM(C18:C20),"SAI")</f>
        <v>397874</v>
      </c>
    </row>
    <row r="18" spans="1:3" ht="13.5" customHeight="1">
      <c r="A18" s="134" t="s">
        <v>125</v>
      </c>
      <c r="B18" s="140" t="s">
        <v>161</v>
      </c>
      <c r="C18" s="227"/>
    </row>
    <row r="19" spans="1:3" s="132" customFormat="1" ht="13.5" customHeight="1">
      <c r="A19" s="134" t="s">
        <v>127</v>
      </c>
      <c r="B19" s="140" t="s">
        <v>128</v>
      </c>
      <c r="C19" s="221">
        <v>231704</v>
      </c>
    </row>
    <row r="20" spans="1:3" s="132" customFormat="1" ht="13.5" customHeight="1">
      <c r="A20" s="134" t="s">
        <v>129</v>
      </c>
      <c r="B20" s="78" t="s">
        <v>130</v>
      </c>
      <c r="C20" s="221">
        <v>166170</v>
      </c>
    </row>
    <row r="21" spans="1:3" s="132" customFormat="1" ht="14.25" customHeight="1">
      <c r="A21" s="134" t="s">
        <v>61</v>
      </c>
      <c r="B21" s="131" t="s">
        <v>217</v>
      </c>
      <c r="C21" s="225">
        <f>IF(SUM(C22:C28)='M4-VThuy'!C19,SUM(C22:C28),"SAI")</f>
        <v>131263</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131263</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IF(SUM(C30:C32)='M4-VThuy'!C25,SUM(C30:C32),"SAI")</f>
        <v>1869921</v>
      </c>
    </row>
    <row r="30" spans="1:3" ht="13.5" customHeight="1">
      <c r="A30" s="134" t="s">
        <v>141</v>
      </c>
      <c r="B30" s="140" t="s">
        <v>132</v>
      </c>
      <c r="C30" s="227">
        <v>1869921</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3:B3"/>
    <mergeCell ref="A2:B2"/>
    <mergeCell ref="A1:C1"/>
  </mergeCells>
  <printOptions/>
  <pageMargins left="0.56" right="0.25" top="0" bottom="0" header="0.5" footer="0.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48"/>
  </sheetPr>
  <dimension ref="A1:Q62"/>
  <sheetViews>
    <sheetView zoomScalePageLayoutView="0" workbookViewId="0" topLeftCell="A7">
      <selection activeCell="C11" sqref="C11"/>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8.375" style="97" customWidth="1"/>
    <col min="6" max="6" width="7.625" style="97" customWidth="1"/>
    <col min="7" max="7" width="9.37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178"/>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180" t="s">
        <v>93</v>
      </c>
      <c r="G9" s="182" t="s">
        <v>94</v>
      </c>
      <c r="H9" s="687"/>
      <c r="I9" s="687"/>
      <c r="J9" s="687"/>
      <c r="K9" s="687"/>
      <c r="L9" s="687"/>
      <c r="M9" s="687"/>
      <c r="N9" s="687"/>
      <c r="O9" s="687"/>
      <c r="P9" s="192"/>
      <c r="Q9" s="192"/>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39417734</v>
      </c>
      <c r="D11" s="244">
        <f>D12+D13</f>
        <v>30591095</v>
      </c>
      <c r="E11" s="244">
        <f>F11+G11</f>
        <v>574470</v>
      </c>
      <c r="F11" s="244">
        <f>F12+F13</f>
        <v>0</v>
      </c>
      <c r="G11" s="244">
        <f aca="true" t="shared" si="0" ref="G11:O11">G12+G13</f>
        <v>574470</v>
      </c>
      <c r="H11" s="244">
        <f t="shared" si="0"/>
        <v>0</v>
      </c>
      <c r="I11" s="244">
        <f t="shared" si="0"/>
        <v>1664764</v>
      </c>
      <c r="J11" s="244">
        <f t="shared" si="0"/>
        <v>6587405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34309481</v>
      </c>
      <c r="D12" s="247">
        <v>27176520</v>
      </c>
      <c r="E12" s="244">
        <f aca="true" t="shared" si="1" ref="E12:E25">F12+G12</f>
        <v>325175</v>
      </c>
      <c r="F12" s="247"/>
      <c r="G12" s="247">
        <v>325175</v>
      </c>
      <c r="H12" s="247"/>
      <c r="I12" s="247">
        <v>760919</v>
      </c>
      <c r="J12" s="247">
        <v>6046867</v>
      </c>
      <c r="K12" s="247"/>
      <c r="L12" s="247"/>
      <c r="M12" s="247"/>
      <c r="N12" s="247"/>
      <c r="O12" s="247"/>
      <c r="P12" s="127"/>
      <c r="Q12" s="127"/>
    </row>
    <row r="13" spans="1:17" ht="21" customHeight="1">
      <c r="A13" s="111">
        <v>2</v>
      </c>
      <c r="B13" s="112" t="s">
        <v>97</v>
      </c>
      <c r="C13" s="244">
        <f>D13+E13+H13+I13+J13+K13+L13+M13+N13+O13</f>
        <v>5108253</v>
      </c>
      <c r="D13" s="247">
        <v>3414575</v>
      </c>
      <c r="E13" s="244">
        <f t="shared" si="1"/>
        <v>249295</v>
      </c>
      <c r="F13" s="247"/>
      <c r="G13" s="247">
        <v>249295</v>
      </c>
      <c r="H13" s="247"/>
      <c r="I13" s="247">
        <v>903845</v>
      </c>
      <c r="J13" s="247">
        <v>540538</v>
      </c>
      <c r="K13" s="247"/>
      <c r="L13" s="247"/>
      <c r="M13" s="247"/>
      <c r="N13" s="247"/>
      <c r="O13" s="247"/>
      <c r="P13" s="127"/>
      <c r="Q13" s="127"/>
    </row>
    <row r="14" spans="1:17" ht="21" customHeight="1">
      <c r="A14" s="113" t="s">
        <v>1</v>
      </c>
      <c r="B14" s="114" t="s">
        <v>98</v>
      </c>
      <c r="C14" s="244">
        <f>D14+E14+H14+I14+J14+K14+L14+M14+N14+O14</f>
        <v>30000</v>
      </c>
      <c r="D14" s="247"/>
      <c r="E14" s="244">
        <f t="shared" si="1"/>
        <v>30000</v>
      </c>
      <c r="F14" s="247"/>
      <c r="G14" s="247">
        <v>30000</v>
      </c>
      <c r="H14" s="247"/>
      <c r="I14" s="247"/>
      <c r="J14" s="247"/>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39387734</v>
      </c>
      <c r="D16" s="244">
        <f>D17+D25</f>
        <v>30591095</v>
      </c>
      <c r="E16" s="244">
        <f t="shared" si="1"/>
        <v>544470</v>
      </c>
      <c r="F16" s="244">
        <f>F17+F25</f>
        <v>0</v>
      </c>
      <c r="G16" s="244">
        <f aca="true" t="shared" si="2" ref="G16:O16">G17+G25</f>
        <v>544470</v>
      </c>
      <c r="H16" s="244">
        <f t="shared" si="2"/>
        <v>0</v>
      </c>
      <c r="I16" s="244">
        <f t="shared" si="2"/>
        <v>1664764</v>
      </c>
      <c r="J16" s="244">
        <f t="shared" si="2"/>
        <v>6587405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37517813</v>
      </c>
      <c r="D17" s="244">
        <f>SUM(D18:D24)</f>
        <v>28909364</v>
      </c>
      <c r="E17" s="244">
        <f t="shared" si="1"/>
        <v>527255</v>
      </c>
      <c r="F17" s="244">
        <f>SUM(F18:F24)</f>
        <v>0</v>
      </c>
      <c r="G17" s="244">
        <f>SUM(G18:G24)</f>
        <v>527255</v>
      </c>
      <c r="H17" s="244">
        <f>SUM(H18:H24)</f>
        <v>0</v>
      </c>
      <c r="I17" s="244">
        <f aca="true" t="shared" si="3" ref="I17:O17">SUM(I18:I24)</f>
        <v>1495789</v>
      </c>
      <c r="J17" s="244">
        <f t="shared" si="3"/>
        <v>6585405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1946571</v>
      </c>
      <c r="D18" s="247">
        <v>1093656</v>
      </c>
      <c r="E18" s="244">
        <f t="shared" si="1"/>
        <v>28000</v>
      </c>
      <c r="F18" s="247"/>
      <c r="G18" s="247">
        <v>28000</v>
      </c>
      <c r="H18" s="247"/>
      <c r="I18" s="247">
        <v>760915</v>
      </c>
      <c r="J18" s="247">
        <v>64000</v>
      </c>
      <c r="K18" s="247"/>
      <c r="L18" s="247"/>
      <c r="M18" s="247"/>
      <c r="N18" s="247"/>
      <c r="O18" s="247"/>
      <c r="P18" s="127"/>
      <c r="Q18" s="120"/>
    </row>
    <row r="19" spans="1:17" ht="15.75">
      <c r="A19" s="111" t="s">
        <v>42</v>
      </c>
      <c r="B19" s="112" t="s">
        <v>104</v>
      </c>
      <c r="C19" s="244">
        <f t="shared" si="4"/>
        <v>131263</v>
      </c>
      <c r="D19" s="247">
        <v>118263</v>
      </c>
      <c r="E19" s="244">
        <f t="shared" si="1"/>
        <v>0</v>
      </c>
      <c r="F19" s="247"/>
      <c r="G19" s="247"/>
      <c r="H19" s="247"/>
      <c r="I19" s="247">
        <v>13000</v>
      </c>
      <c r="J19" s="247"/>
      <c r="K19" s="247"/>
      <c r="L19" s="247"/>
      <c r="M19" s="247"/>
      <c r="N19" s="247"/>
      <c r="O19" s="247"/>
      <c r="P19" s="127"/>
      <c r="Q19" s="120"/>
    </row>
    <row r="20" spans="1:17" ht="15.75">
      <c r="A20" s="111" t="s">
        <v>105</v>
      </c>
      <c r="B20" s="112" t="s">
        <v>106</v>
      </c>
      <c r="C20" s="244">
        <f t="shared" si="4"/>
        <v>34367338</v>
      </c>
      <c r="D20" s="247">
        <v>26624804</v>
      </c>
      <c r="E20" s="244">
        <f t="shared" si="1"/>
        <v>499255</v>
      </c>
      <c r="F20" s="247"/>
      <c r="G20" s="247">
        <v>499255</v>
      </c>
      <c r="H20" s="247"/>
      <c r="I20" s="247">
        <v>721874</v>
      </c>
      <c r="J20" s="247">
        <v>6521405</v>
      </c>
      <c r="K20" s="247"/>
      <c r="L20" s="247"/>
      <c r="M20" s="247"/>
      <c r="N20" s="247"/>
      <c r="O20" s="247"/>
      <c r="P20" s="127"/>
      <c r="Q20" s="120"/>
    </row>
    <row r="21" spans="1:17" ht="21" customHeight="1">
      <c r="A21" s="111" t="s">
        <v>107</v>
      </c>
      <c r="B21" s="112" t="s">
        <v>108</v>
      </c>
      <c r="C21" s="244">
        <f t="shared" si="4"/>
        <v>674767</v>
      </c>
      <c r="D21" s="247">
        <v>674767</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397874</v>
      </c>
      <c r="D24" s="247">
        <v>397874</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1869921</v>
      </c>
      <c r="D25" s="247">
        <v>1681731</v>
      </c>
      <c r="E25" s="244">
        <f t="shared" si="1"/>
        <v>17215</v>
      </c>
      <c r="F25" s="247"/>
      <c r="G25" s="247">
        <v>17215</v>
      </c>
      <c r="H25" s="247"/>
      <c r="I25" s="247">
        <v>168975</v>
      </c>
      <c r="J25" s="247">
        <v>2000</v>
      </c>
      <c r="K25" s="247"/>
      <c r="L25" s="247"/>
      <c r="M25" s="247"/>
      <c r="N25" s="247"/>
      <c r="O25" s="247"/>
      <c r="P25" s="127"/>
      <c r="Q25" s="120"/>
    </row>
    <row r="26" spans="1:17" ht="33" customHeight="1">
      <c r="A26" s="117" t="s">
        <v>64</v>
      </c>
      <c r="B26" s="149" t="s">
        <v>116</v>
      </c>
      <c r="C26" s="229">
        <f>(C18+C19)/C17*100</f>
        <v>5.538259919361504</v>
      </c>
      <c r="D26" s="229">
        <f aca="true" t="shared" si="5" ref="D26:O26">(D18+D19)/D17*100</f>
        <v>4.1921330403532915</v>
      </c>
      <c r="E26" s="229">
        <f t="shared" si="5"/>
        <v>5.310523371044371</v>
      </c>
      <c r="F26" s="229" t="e">
        <f t="shared" si="5"/>
        <v>#DIV/0!</v>
      </c>
      <c r="G26" s="229">
        <f t="shared" si="5"/>
        <v>5.310523371044371</v>
      </c>
      <c r="H26" s="229" t="e">
        <f t="shared" si="5"/>
        <v>#DIV/0!</v>
      </c>
      <c r="I26" s="229">
        <f t="shared" si="5"/>
        <v>51.739583591001136</v>
      </c>
      <c r="J26" s="229">
        <f t="shared" si="5"/>
        <v>0.9718460747668519</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107"/>
      <c r="J39" s="107"/>
      <c r="K39" s="100"/>
      <c r="L39" s="100"/>
      <c r="M39" s="100"/>
    </row>
    <row r="40" spans="1:13" ht="17.25">
      <c r="A40" s="124"/>
      <c r="B40" s="709"/>
      <c r="C40" s="709"/>
      <c r="D40" s="709"/>
      <c r="E40" s="709"/>
      <c r="F40" s="709"/>
      <c r="G40" s="125"/>
      <c r="H40" s="125"/>
      <c r="I40" s="100"/>
      <c r="J40" s="100"/>
      <c r="K40" s="100"/>
      <c r="L40" s="100"/>
      <c r="M40" s="100"/>
    </row>
    <row r="41" spans="1:13" ht="15.75">
      <c r="A41" s="124"/>
      <c r="B41" s="710"/>
      <c r="C41" s="710"/>
      <c r="D41" s="710"/>
      <c r="E41" s="710"/>
      <c r="F41" s="710"/>
      <c r="G41" s="107"/>
      <c r="H41" s="107"/>
      <c r="I41" s="100"/>
      <c r="J41" s="100"/>
      <c r="K41" s="126"/>
      <c r="L41" s="126"/>
      <c r="M41" s="126"/>
    </row>
    <row r="42" spans="1:13" ht="15">
      <c r="A42" s="124"/>
      <c r="B42" s="710"/>
      <c r="C42" s="710"/>
      <c r="D42" s="710"/>
      <c r="E42" s="710"/>
      <c r="F42" s="710"/>
      <c r="G42" s="107"/>
      <c r="H42" s="107"/>
      <c r="I42" s="100"/>
      <c r="J42" s="100"/>
      <c r="K42" s="100"/>
      <c r="L42" s="100"/>
      <c r="M42" s="100"/>
    </row>
    <row r="43" spans="1:13" ht="15">
      <c r="A43" s="124"/>
      <c r="B43" s="710"/>
      <c r="C43" s="710"/>
      <c r="D43" s="710"/>
      <c r="E43" s="710"/>
      <c r="F43" s="710"/>
      <c r="G43" s="107"/>
      <c r="H43" s="107"/>
      <c r="I43" s="100"/>
      <c r="J43" s="100"/>
      <c r="K43" s="100"/>
      <c r="L43" s="100"/>
      <c r="M43" s="100"/>
    </row>
    <row r="44" spans="1:13" ht="15">
      <c r="A44" s="124"/>
      <c r="B44" s="710"/>
      <c r="C44" s="710"/>
      <c r="D44" s="710"/>
      <c r="E44" s="710"/>
      <c r="F44" s="710"/>
      <c r="G44" s="107"/>
      <c r="H44" s="107"/>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3:F43"/>
    <mergeCell ref="B44:F44"/>
    <mergeCell ref="A37:B37"/>
    <mergeCell ref="I37:J37"/>
    <mergeCell ref="I38:J38"/>
    <mergeCell ref="B40:F40"/>
    <mergeCell ref="B41:F41"/>
    <mergeCell ref="B42:F42"/>
    <mergeCell ref="A34:B34"/>
    <mergeCell ref="I34:J34"/>
    <mergeCell ref="A35:B35"/>
    <mergeCell ref="I35:J35"/>
    <mergeCell ref="A36:B36"/>
    <mergeCell ref="I36:J36"/>
    <mergeCell ref="A29:B29"/>
    <mergeCell ref="A30:B30"/>
    <mergeCell ref="I30:J30"/>
    <mergeCell ref="I31:J31"/>
    <mergeCell ref="A33:B33"/>
    <mergeCell ref="I33:J33"/>
    <mergeCell ref="P8:Q8"/>
    <mergeCell ref="A10:B10"/>
    <mergeCell ref="J27:M27"/>
    <mergeCell ref="C6:C9"/>
    <mergeCell ref="D6:O6"/>
    <mergeCell ref="D7:D9"/>
    <mergeCell ref="E7:G7"/>
    <mergeCell ref="J7:J9"/>
    <mergeCell ref="K7:K9"/>
    <mergeCell ref="L7:L9"/>
    <mergeCell ref="M7:M9"/>
    <mergeCell ref="O7:O9"/>
    <mergeCell ref="E8:E9"/>
    <mergeCell ref="F8:G8"/>
    <mergeCell ref="A6:B9"/>
    <mergeCell ref="N7:N9"/>
    <mergeCell ref="H7:H9"/>
    <mergeCell ref="I7:I9"/>
    <mergeCell ref="D1:K1"/>
    <mergeCell ref="A3:B3"/>
    <mergeCell ref="A2:C2"/>
    <mergeCell ref="A1:B1"/>
    <mergeCell ref="D2:K2"/>
    <mergeCell ref="D3:K3"/>
  </mergeCells>
  <printOptions/>
  <pageMargins left="0.2" right="0" top="0.25" bottom="0" header="0.5" footer="0.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1"/>
  </sheetPr>
  <dimension ref="A1:D41"/>
  <sheetViews>
    <sheetView zoomScale="90" zoomScaleNormal="90" zoomScalePageLayoutView="0" workbookViewId="0" topLeftCell="A2">
      <selection activeCell="C11" sqref="C11"/>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IF(SUM(C5:C11)='M3-VThuy'!C22,SUM(C5:C11),"SAI")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IF(SUM(C13:C14)='M3-VThuy'!C23,SUM(C13:C14),"SAI")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IF(SUM(C16:C18)='M3-VThuy'!C25,SUM(C16:C18),"SAI")</f>
        <v>10949</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v>10949</v>
      </c>
    </row>
    <row r="19" spans="1:3" s="132" customFormat="1" ht="14.25" customHeight="1">
      <c r="A19" s="130" t="s">
        <v>61</v>
      </c>
      <c r="B19" s="131" t="s">
        <v>217</v>
      </c>
      <c r="C19" s="224">
        <f>IF(SUM(C20:C25)='M3-VThuy'!C19,SUM(C20:C25),"SAI")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IF(SUM(C27:C29)='M3-VThuy'!C26,SUM(C27:C29),"SAI")</f>
        <v>1134605</v>
      </c>
    </row>
    <row r="27" spans="1:3" s="132" customFormat="1" ht="14.25" customHeight="1">
      <c r="A27" s="134" t="s">
        <v>141</v>
      </c>
      <c r="B27" s="140" t="s">
        <v>132</v>
      </c>
      <c r="C27" s="222">
        <v>1134605</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175"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5" right="0.25" top="0.2" bottom="0.25" header="0.5" footer="0.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11"/>
  </sheetPr>
  <dimension ref="A1:W63"/>
  <sheetViews>
    <sheetView zoomScalePageLayoutView="0" workbookViewId="0" topLeftCell="A9">
      <selection activeCell="I20" sqref="I20"/>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181"/>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180" t="s">
        <v>179</v>
      </c>
      <c r="G9" s="182" t="s">
        <v>180</v>
      </c>
      <c r="H9" s="687"/>
      <c r="I9" s="687"/>
      <c r="J9" s="687"/>
      <c r="K9" s="687"/>
      <c r="L9" s="687"/>
      <c r="M9" s="687"/>
      <c r="N9" s="685"/>
      <c r="O9" s="192"/>
      <c r="P9" s="192"/>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2136037</v>
      </c>
      <c r="D11" s="250">
        <f>D12+D13</f>
        <v>811036</v>
      </c>
      <c r="E11" s="250">
        <f>F11+G11</f>
        <v>1102026</v>
      </c>
      <c r="F11" s="250">
        <f>F12+F13</f>
        <v>0</v>
      </c>
      <c r="G11" s="250">
        <f aca="true" t="shared" si="0" ref="G11:N11">G12+G13</f>
        <v>1102026</v>
      </c>
      <c r="H11" s="250">
        <f t="shared" si="0"/>
        <v>200</v>
      </c>
      <c r="I11" s="250">
        <f t="shared" si="0"/>
        <v>113751</v>
      </c>
      <c r="J11" s="250">
        <f t="shared" si="0"/>
        <v>109024</v>
      </c>
      <c r="K11" s="250">
        <f t="shared" si="0"/>
        <v>0</v>
      </c>
      <c r="L11" s="250">
        <f t="shared" si="0"/>
        <v>0</v>
      </c>
      <c r="M11" s="250">
        <f t="shared" si="0"/>
        <v>0</v>
      </c>
      <c r="N11" s="250">
        <f t="shared" si="0"/>
        <v>0</v>
      </c>
      <c r="O11" s="258">
        <f>C12+C13</f>
        <v>2136037</v>
      </c>
      <c r="P11" s="255"/>
      <c r="Q11" s="256"/>
      <c r="R11" s="256"/>
      <c r="S11" s="256"/>
      <c r="T11" s="256"/>
      <c r="U11" s="256"/>
      <c r="V11" s="256"/>
      <c r="W11" s="256"/>
    </row>
    <row r="12" spans="1:23" ht="21" customHeight="1">
      <c r="A12" s="111">
        <v>1</v>
      </c>
      <c r="B12" s="112" t="s">
        <v>96</v>
      </c>
      <c r="C12" s="249">
        <f>D12+E12+H12+I12+J12+K12+L12+M12+N12</f>
        <v>1784641</v>
      </c>
      <c r="D12" s="251">
        <v>718398</v>
      </c>
      <c r="E12" s="250">
        <f>F12+G12</f>
        <v>919077</v>
      </c>
      <c r="F12" s="251"/>
      <c r="G12" s="251">
        <v>919077</v>
      </c>
      <c r="H12" s="251"/>
      <c r="I12" s="251">
        <v>60059</v>
      </c>
      <c r="J12" s="251">
        <v>87107</v>
      </c>
      <c r="K12" s="251"/>
      <c r="L12" s="251"/>
      <c r="M12" s="251"/>
      <c r="N12" s="252"/>
      <c r="O12" s="258">
        <f>C16+C14</f>
        <v>2136037</v>
      </c>
      <c r="P12" s="255"/>
      <c r="Q12" s="256"/>
      <c r="R12" s="256"/>
      <c r="S12" s="256"/>
      <c r="T12" s="256"/>
      <c r="U12" s="256"/>
      <c r="V12" s="256"/>
      <c r="W12" s="256"/>
    </row>
    <row r="13" spans="1:23" ht="21" customHeight="1">
      <c r="A13" s="111">
        <v>2</v>
      </c>
      <c r="B13" s="112" t="s">
        <v>97</v>
      </c>
      <c r="C13" s="249">
        <f>D13+E13+H13+I13+J13+K13+L13+M13+N13</f>
        <v>351396</v>
      </c>
      <c r="D13" s="253">
        <v>92638</v>
      </c>
      <c r="E13" s="250">
        <f>F13+G13</f>
        <v>182949</v>
      </c>
      <c r="F13" s="253"/>
      <c r="G13" s="253">
        <v>182949</v>
      </c>
      <c r="H13" s="253">
        <v>200</v>
      </c>
      <c r="I13" s="253">
        <v>53692</v>
      </c>
      <c r="J13" s="253">
        <v>21917</v>
      </c>
      <c r="K13" s="253"/>
      <c r="L13" s="253"/>
      <c r="M13" s="253"/>
      <c r="N13" s="252"/>
      <c r="O13" s="258">
        <f>O12-O11</f>
        <v>0</v>
      </c>
      <c r="P13" s="255"/>
      <c r="Q13" s="256"/>
      <c r="R13" s="256"/>
      <c r="S13" s="256"/>
      <c r="T13" s="256"/>
      <c r="U13" s="256"/>
      <c r="V13" s="256"/>
      <c r="W13" s="256"/>
    </row>
    <row r="14" spans="1:23" ht="21" customHeight="1">
      <c r="A14" s="113" t="s">
        <v>1</v>
      </c>
      <c r="B14" s="114" t="s">
        <v>98</v>
      </c>
      <c r="C14" s="249">
        <f>D14+E14+H14+I14+J14+K14+L14+M14+N14</f>
        <v>6700</v>
      </c>
      <c r="D14" s="253"/>
      <c r="E14" s="250">
        <f>F14+G14</f>
        <v>6700</v>
      </c>
      <c r="F14" s="253"/>
      <c r="G14" s="253">
        <v>6700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2129337</v>
      </c>
      <c r="D16" s="249">
        <f>D17+D26</f>
        <v>811036</v>
      </c>
      <c r="E16" s="249">
        <f aca="true" t="shared" si="1" ref="E16:N16">E17+E26</f>
        <v>1095326</v>
      </c>
      <c r="F16" s="249">
        <f>F17+F26</f>
        <v>0</v>
      </c>
      <c r="G16" s="249">
        <f t="shared" si="1"/>
        <v>1095326</v>
      </c>
      <c r="H16" s="249">
        <f t="shared" si="1"/>
        <v>200</v>
      </c>
      <c r="I16" s="249">
        <f t="shared" si="1"/>
        <v>113751</v>
      </c>
      <c r="J16" s="249">
        <f t="shared" si="1"/>
        <v>109024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994732</v>
      </c>
      <c r="D17" s="249">
        <f>SUM(D18:D25)</f>
        <v>576779</v>
      </c>
      <c r="E17" s="250">
        <f>F17+G17</f>
        <v>254063</v>
      </c>
      <c r="F17" s="249">
        <f>SUM(F18:F25)</f>
        <v>0</v>
      </c>
      <c r="G17" s="249">
        <f aca="true" t="shared" si="2" ref="G17:N17">SUM(G18:G25)</f>
        <v>254063</v>
      </c>
      <c r="H17" s="249">
        <f t="shared" si="2"/>
        <v>200</v>
      </c>
      <c r="I17" s="249">
        <f t="shared" si="2"/>
        <v>77291</v>
      </c>
      <c r="J17" s="249">
        <f t="shared" si="2"/>
        <v>86399</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339000</v>
      </c>
      <c r="D18" s="254">
        <v>105477</v>
      </c>
      <c r="E18" s="250">
        <f>F18+G18</f>
        <v>154274</v>
      </c>
      <c r="F18" s="254"/>
      <c r="G18" s="254">
        <v>154274</v>
      </c>
      <c r="H18" s="254">
        <v>200</v>
      </c>
      <c r="I18" s="254">
        <v>52990</v>
      </c>
      <c r="J18" s="254">
        <v>26059</v>
      </c>
      <c r="K18" s="254"/>
      <c r="L18" s="254"/>
      <c r="M18" s="254"/>
      <c r="N18" s="252"/>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644783</v>
      </c>
      <c r="D21" s="254">
        <v>460353</v>
      </c>
      <c r="E21" s="250">
        <f t="shared" si="4"/>
        <v>99789</v>
      </c>
      <c r="F21" s="254"/>
      <c r="G21" s="254">
        <v>99789</v>
      </c>
      <c r="H21" s="254"/>
      <c r="I21" s="254">
        <v>24301</v>
      </c>
      <c r="J21" s="254">
        <v>60340</v>
      </c>
      <c r="K21" s="254"/>
      <c r="L21" s="254"/>
      <c r="M21" s="254"/>
      <c r="N21" s="252"/>
      <c r="O21" s="255"/>
      <c r="P21" s="257"/>
      <c r="Q21" s="256"/>
      <c r="R21" s="256"/>
      <c r="S21" s="256"/>
      <c r="T21" s="256"/>
      <c r="U21" s="256"/>
      <c r="V21" s="256"/>
      <c r="W21" s="256"/>
    </row>
    <row r="22" spans="1:23" ht="21" customHeight="1">
      <c r="A22" s="111" t="s">
        <v>109</v>
      </c>
      <c r="B22" s="112" t="s">
        <v>108</v>
      </c>
      <c r="C22" s="249">
        <f t="shared" si="3"/>
        <v>0</v>
      </c>
      <c r="D22" s="253"/>
      <c r="E22" s="250">
        <f t="shared" si="4"/>
        <v>0</v>
      </c>
      <c r="F22" s="253"/>
      <c r="G22" s="253"/>
      <c r="H22" s="253"/>
      <c r="I22" s="253"/>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10949</v>
      </c>
      <c r="D25" s="253">
        <v>10949</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1134605</v>
      </c>
      <c r="D26" s="253">
        <v>234257</v>
      </c>
      <c r="E26" s="250">
        <f t="shared" si="4"/>
        <v>841263</v>
      </c>
      <c r="F26" s="253"/>
      <c r="G26" s="253">
        <v>841263</v>
      </c>
      <c r="H26" s="253"/>
      <c r="I26" s="253">
        <v>36460</v>
      </c>
      <c r="J26" s="253">
        <v>22625</v>
      </c>
      <c r="K26" s="253"/>
      <c r="L26" s="253"/>
      <c r="M26" s="253"/>
      <c r="N26" s="252"/>
      <c r="O26" s="255"/>
      <c r="P26" s="257"/>
      <c r="Q26" s="256"/>
      <c r="R26" s="256"/>
      <c r="S26" s="256"/>
      <c r="T26" s="256"/>
      <c r="U26" s="256"/>
      <c r="V26" s="256"/>
      <c r="W26" s="256"/>
    </row>
    <row r="27" spans="1:23" ht="30.75" customHeight="1">
      <c r="A27" s="117" t="s">
        <v>64</v>
      </c>
      <c r="B27" s="118" t="s">
        <v>182</v>
      </c>
      <c r="C27" s="230">
        <f>(C18+C19+C20)/C17*100</f>
        <v>34.07953096914546</v>
      </c>
      <c r="D27" s="230">
        <f aca="true" t="shared" si="5" ref="D27:N27">(D18+D19+D20)/D17*100</f>
        <v>18.2872469351346</v>
      </c>
      <c r="E27" s="230">
        <f t="shared" si="5"/>
        <v>60.722734125000486</v>
      </c>
      <c r="F27" s="230" t="e">
        <f t="shared" si="5"/>
        <v>#DIV/0!</v>
      </c>
      <c r="G27" s="230">
        <f t="shared" si="5"/>
        <v>60.722734125000486</v>
      </c>
      <c r="H27" s="230">
        <f t="shared" si="5"/>
        <v>100</v>
      </c>
      <c r="I27" s="230">
        <f t="shared" si="5"/>
        <v>68.55908191121864</v>
      </c>
      <c r="J27" s="230">
        <f t="shared" si="5"/>
        <v>30.161228717924978</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107"/>
      <c r="J40" s="107"/>
      <c r="K40" s="100"/>
      <c r="L40" s="100"/>
      <c r="M40" s="100"/>
    </row>
    <row r="41" spans="1:13" ht="17.25">
      <c r="A41" s="124"/>
      <c r="B41" s="709"/>
      <c r="C41" s="709"/>
      <c r="D41" s="709"/>
      <c r="E41" s="709"/>
      <c r="F41" s="709"/>
      <c r="G41" s="125"/>
      <c r="H41" s="125"/>
      <c r="I41" s="100"/>
      <c r="J41" s="100"/>
      <c r="K41" s="100"/>
      <c r="L41" s="100"/>
      <c r="M41" s="100"/>
    </row>
    <row r="42" spans="1:13" ht="15.75">
      <c r="A42" s="124"/>
      <c r="B42" s="710"/>
      <c r="C42" s="710"/>
      <c r="D42" s="710"/>
      <c r="E42" s="710"/>
      <c r="F42" s="710"/>
      <c r="G42" s="107"/>
      <c r="H42" s="107"/>
      <c r="I42" s="100"/>
      <c r="J42" s="100"/>
      <c r="K42" s="126"/>
      <c r="L42" s="126"/>
      <c r="M42" s="126"/>
    </row>
    <row r="43" spans="1:13" ht="15">
      <c r="A43" s="124"/>
      <c r="B43" s="710"/>
      <c r="C43" s="710"/>
      <c r="D43" s="710"/>
      <c r="E43" s="710"/>
      <c r="F43" s="710"/>
      <c r="G43" s="107"/>
      <c r="H43" s="107"/>
      <c r="I43" s="100"/>
      <c r="J43" s="100"/>
      <c r="K43" s="100"/>
      <c r="L43" s="100"/>
      <c r="M43" s="100"/>
    </row>
    <row r="44" spans="1:13" ht="15">
      <c r="A44" s="124"/>
      <c r="B44" s="710"/>
      <c r="C44" s="710"/>
      <c r="D44" s="710"/>
      <c r="E44" s="710"/>
      <c r="F44" s="710"/>
      <c r="G44" s="107"/>
      <c r="H44" s="107"/>
      <c r="I44" s="100"/>
      <c r="J44" s="100"/>
      <c r="K44" s="100"/>
      <c r="L44" s="100"/>
      <c r="M44" s="100"/>
    </row>
    <row r="45" spans="1:13" ht="15">
      <c r="A45" s="124"/>
      <c r="B45" s="710"/>
      <c r="C45" s="710"/>
      <c r="D45" s="710"/>
      <c r="E45" s="710"/>
      <c r="F45" s="710"/>
      <c r="G45" s="107"/>
      <c r="H45" s="107"/>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I7:I9"/>
    <mergeCell ref="I29:J29"/>
    <mergeCell ref="A30:B30"/>
    <mergeCell ref="I30:J30"/>
    <mergeCell ref="A31:B31"/>
    <mergeCell ref="I31:J31"/>
    <mergeCell ref="F8:G8"/>
    <mergeCell ref="O8:P8"/>
    <mergeCell ref="D2:I2"/>
    <mergeCell ref="D3:I3"/>
    <mergeCell ref="A10:B10"/>
    <mergeCell ref="J28:M28"/>
    <mergeCell ref="J7:J9"/>
    <mergeCell ref="K7:K9"/>
    <mergeCell ref="L7:L9"/>
    <mergeCell ref="M7:M9"/>
    <mergeCell ref="H7:H9"/>
    <mergeCell ref="A1:B1"/>
    <mergeCell ref="A2:C2"/>
    <mergeCell ref="A3:B3"/>
    <mergeCell ref="A6:B9"/>
    <mergeCell ref="C6:C9"/>
    <mergeCell ref="D6:N6"/>
    <mergeCell ref="D7:D9"/>
    <mergeCell ref="E7:G7"/>
    <mergeCell ref="N7:N9"/>
    <mergeCell ref="E8:E9"/>
  </mergeCells>
  <printOptions/>
  <pageMargins left="0" right="0" top="0.2" bottom="0" header="0.5" footer="0.5"/>
  <pageSetup horizontalDpi="600" verticalDpi="600" orientation="landscape" paperSize="9" scale="95" r:id="rId2"/>
  <drawing r:id="rId1"/>
</worksheet>
</file>

<file path=xl/worksheets/sheet27.xml><?xml version="1.0" encoding="utf-8"?>
<worksheet xmlns="http://schemas.openxmlformats.org/spreadsheetml/2006/main" xmlns:r="http://schemas.openxmlformats.org/officeDocument/2006/relationships">
  <sheetPr>
    <tabColor indexed="51"/>
  </sheetPr>
  <dimension ref="A1:C40"/>
  <sheetViews>
    <sheetView zoomScale="90" zoomScaleNormal="90" zoomScalePageLayoutView="0" workbookViewId="0" topLeftCell="A1">
      <selection activeCell="I20" sqref="I20"/>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IF(SUM(C5:C13)='M2-ViThuy'!C21,SUM(C5:C13),"SAI")</f>
        <v>9</v>
      </c>
    </row>
    <row r="5" spans="1:3" s="9" customFormat="1" ht="15" customHeight="1">
      <c r="A5" s="93" t="s">
        <v>41</v>
      </c>
      <c r="B5" s="78" t="s">
        <v>132</v>
      </c>
      <c r="C5" s="208"/>
    </row>
    <row r="6" spans="1:3" s="9" customFormat="1" ht="15" customHeight="1">
      <c r="A6" s="93" t="s">
        <v>42</v>
      </c>
      <c r="B6" s="78" t="s">
        <v>134</v>
      </c>
      <c r="C6" s="208">
        <v>4</v>
      </c>
    </row>
    <row r="7" spans="1:3" s="9" customFormat="1" ht="15" customHeight="1">
      <c r="A7" s="93" t="s">
        <v>105</v>
      </c>
      <c r="B7" s="78" t="s">
        <v>144</v>
      </c>
      <c r="C7" s="208">
        <v>1</v>
      </c>
    </row>
    <row r="8" spans="1:3" s="9" customFormat="1" ht="15" customHeight="1">
      <c r="A8" s="93" t="s">
        <v>107</v>
      </c>
      <c r="B8" s="78" t="s">
        <v>136</v>
      </c>
      <c r="C8" s="208">
        <v>4</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IF(SUM(C15:C16)='M2-ViThuy'!C22,SUM(C15:C16),"SAI")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IF(SUM(C18:C20)='M2-ViThuy'!C24,SUM(C18:C20),"SAI")</f>
        <v>3</v>
      </c>
    </row>
    <row r="18" spans="1:3" s="9" customFormat="1" ht="15" customHeight="1">
      <c r="A18" s="93" t="s">
        <v>125</v>
      </c>
      <c r="B18" s="78" t="s">
        <v>161</v>
      </c>
      <c r="C18" s="208"/>
    </row>
    <row r="19" spans="1:3" s="9" customFormat="1" ht="15" customHeight="1">
      <c r="A19" s="93" t="s">
        <v>127</v>
      </c>
      <c r="B19" s="78" t="s">
        <v>128</v>
      </c>
      <c r="C19" s="208">
        <v>1</v>
      </c>
    </row>
    <row r="20" spans="1:3" s="9" customFormat="1" ht="15" customHeight="1">
      <c r="A20" s="93" t="s">
        <v>129</v>
      </c>
      <c r="B20" s="78" t="s">
        <v>130</v>
      </c>
      <c r="C20" s="208">
        <v>2</v>
      </c>
    </row>
    <row r="21" spans="1:3" s="9" customFormat="1" ht="15" customHeight="1">
      <c r="A21" s="93" t="s">
        <v>61</v>
      </c>
      <c r="B21" s="8" t="s">
        <v>217</v>
      </c>
      <c r="C21" s="209">
        <f>IF(SUM(C22:C28)='M2-ViThuy'!C19,SUM(C22:C28),"SAI")</f>
        <v>0</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IF(SUM(C30:C32)='M2-ViThuy'!C25,SUM(C30:C32),"SAI")</f>
        <v>54</v>
      </c>
    </row>
    <row r="30" spans="1:3" ht="15" customHeight="1">
      <c r="A30" s="93" t="s">
        <v>141</v>
      </c>
      <c r="B30" s="78" t="s">
        <v>132</v>
      </c>
      <c r="C30" s="218">
        <v>54</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6" right="0.25" top="0" bottom="0" header="0.5" footer="0.2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sheetPr>
    <tabColor indexed="51"/>
  </sheetPr>
  <dimension ref="A1:U64"/>
  <sheetViews>
    <sheetView zoomScalePageLayoutView="0" workbookViewId="0" topLeftCell="A10">
      <selection activeCell="I20" sqref="I20"/>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566</v>
      </c>
      <c r="D11" s="214">
        <f>D12+D13</f>
        <v>492</v>
      </c>
      <c r="E11" s="214">
        <f>F11+G11</f>
        <v>15</v>
      </c>
      <c r="F11" s="214">
        <f>F12+F13</f>
        <v>0</v>
      </c>
      <c r="G11" s="214">
        <f aca="true" t="shared" si="0" ref="G11:O11">G12+G13</f>
        <v>15</v>
      </c>
      <c r="H11" s="214">
        <f t="shared" si="0"/>
        <v>0</v>
      </c>
      <c r="I11" s="214">
        <f t="shared" si="0"/>
        <v>48</v>
      </c>
      <c r="J11" s="214">
        <f t="shared" si="0"/>
        <v>11</v>
      </c>
      <c r="K11" s="214">
        <f t="shared" si="0"/>
        <v>0</v>
      </c>
      <c r="L11" s="214">
        <f t="shared" si="0"/>
        <v>0</v>
      </c>
      <c r="M11" s="214">
        <f t="shared" si="0"/>
        <v>0</v>
      </c>
      <c r="N11" s="214">
        <f t="shared" si="0"/>
        <v>0</v>
      </c>
      <c r="O11" s="214">
        <f t="shared" si="0"/>
        <v>0</v>
      </c>
      <c r="P11" s="264">
        <f>C11+'M1-VThuy'!C11</f>
        <v>1144</v>
      </c>
      <c r="Q11" s="259"/>
      <c r="R11" s="260"/>
      <c r="S11" s="260"/>
      <c r="T11" s="260"/>
      <c r="U11" s="260"/>
    </row>
    <row r="12" spans="1:21" s="90" customFormat="1" ht="22.5" customHeight="1">
      <c r="A12" s="51">
        <v>1</v>
      </c>
      <c r="B12" s="52" t="s">
        <v>96</v>
      </c>
      <c r="C12" s="213">
        <f>D12+E12+H12+I12+J12+K12+L12+M12+N12+O12</f>
        <v>503</v>
      </c>
      <c r="D12" s="215">
        <v>449</v>
      </c>
      <c r="E12" s="214">
        <f>F12+G12</f>
        <v>9</v>
      </c>
      <c r="F12" s="215"/>
      <c r="G12" s="215">
        <v>9</v>
      </c>
      <c r="H12" s="215"/>
      <c r="I12" s="215">
        <v>36</v>
      </c>
      <c r="J12" s="215">
        <v>9</v>
      </c>
      <c r="K12" s="215"/>
      <c r="L12" s="215"/>
      <c r="M12" s="215"/>
      <c r="N12" s="206"/>
      <c r="O12" s="206"/>
      <c r="P12" s="261">
        <f>C12+'M1-VThuy'!C12</f>
        <v>916</v>
      </c>
      <c r="Q12" s="261"/>
      <c r="R12" s="262"/>
      <c r="S12" s="262"/>
      <c r="T12" s="262"/>
      <c r="U12" s="262"/>
    </row>
    <row r="13" spans="1:21" s="90" customFormat="1" ht="22.5" customHeight="1">
      <c r="A13" s="51">
        <v>2</v>
      </c>
      <c r="B13" s="52" t="s">
        <v>97</v>
      </c>
      <c r="C13" s="213">
        <f>D13+E13+H13+I13+J13+K13+L13+M13+N13+O13</f>
        <v>63</v>
      </c>
      <c r="D13" s="205">
        <v>43</v>
      </c>
      <c r="E13" s="214">
        <f>F13+G13</f>
        <v>6</v>
      </c>
      <c r="F13" s="205"/>
      <c r="G13" s="205">
        <v>6</v>
      </c>
      <c r="H13" s="205"/>
      <c r="I13" s="205">
        <v>12</v>
      </c>
      <c r="J13" s="205">
        <v>2</v>
      </c>
      <c r="K13" s="205"/>
      <c r="L13" s="205"/>
      <c r="M13" s="205"/>
      <c r="N13" s="206"/>
      <c r="O13" s="206"/>
      <c r="P13" s="261">
        <f>C13+'M1-VThuy'!C13</f>
        <v>228</v>
      </c>
      <c r="Q13" s="261"/>
      <c r="R13" s="262"/>
      <c r="S13" s="262"/>
      <c r="T13" s="262"/>
      <c r="U13" s="262"/>
    </row>
    <row r="14" spans="1:21" ht="22.5" customHeight="1">
      <c r="A14" s="53" t="s">
        <v>1</v>
      </c>
      <c r="B14" s="68" t="s">
        <v>98</v>
      </c>
      <c r="C14" s="213">
        <f>D14+E14+H14+I14+J14+K14+L14+M14+N14+O14</f>
        <v>1</v>
      </c>
      <c r="D14" s="205"/>
      <c r="E14" s="214">
        <f>F14+G14</f>
        <v>1</v>
      </c>
      <c r="F14" s="205"/>
      <c r="G14" s="205">
        <v>1</v>
      </c>
      <c r="H14" s="205"/>
      <c r="I14" s="205"/>
      <c r="J14" s="205"/>
      <c r="K14" s="205"/>
      <c r="L14" s="205"/>
      <c r="M14" s="205"/>
      <c r="N14" s="206"/>
      <c r="O14" s="206"/>
      <c r="P14" s="261">
        <f>C14+'M1-VThuy'!C14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C15+'M1-VThuy'!C15</f>
        <v>0</v>
      </c>
      <c r="Q15" s="259"/>
      <c r="R15" s="260"/>
      <c r="S15" s="260"/>
      <c r="T15" s="260"/>
      <c r="U15" s="260"/>
    </row>
    <row r="16" spans="1:21" ht="22.5" customHeight="1">
      <c r="A16" s="53" t="s">
        <v>100</v>
      </c>
      <c r="B16" s="68" t="s">
        <v>101</v>
      </c>
      <c r="C16" s="213">
        <f>C17+C25</f>
        <v>565</v>
      </c>
      <c r="D16" s="213">
        <f>D17+D25</f>
        <v>492</v>
      </c>
      <c r="E16" s="213">
        <f>E17+E25</f>
        <v>14</v>
      </c>
      <c r="F16" s="213">
        <f>F17+F25</f>
        <v>0</v>
      </c>
      <c r="G16" s="213">
        <f aca="true" t="shared" si="1" ref="G16:O16">G17+G25</f>
        <v>14</v>
      </c>
      <c r="H16" s="213">
        <f t="shared" si="1"/>
        <v>0</v>
      </c>
      <c r="I16" s="213">
        <f t="shared" si="1"/>
        <v>48</v>
      </c>
      <c r="J16" s="213">
        <f t="shared" si="1"/>
        <v>11</v>
      </c>
      <c r="K16" s="213">
        <f t="shared" si="1"/>
        <v>0</v>
      </c>
      <c r="L16" s="213">
        <f t="shared" si="1"/>
        <v>0</v>
      </c>
      <c r="M16" s="213">
        <f t="shared" si="1"/>
        <v>0</v>
      </c>
      <c r="N16" s="213">
        <f t="shared" si="1"/>
        <v>0</v>
      </c>
      <c r="O16" s="213">
        <f t="shared" si="1"/>
        <v>0</v>
      </c>
      <c r="P16" s="263">
        <f>C16+'M1-VThuy'!C16</f>
        <v>1140</v>
      </c>
      <c r="Q16" s="260"/>
      <c r="R16" s="260"/>
      <c r="S16" s="260"/>
      <c r="T16" s="260"/>
      <c r="U16" s="260"/>
    </row>
    <row r="17" spans="1:21" ht="22.5" customHeight="1">
      <c r="A17" s="53" t="s">
        <v>39</v>
      </c>
      <c r="B17" s="69" t="s">
        <v>102</v>
      </c>
      <c r="C17" s="213">
        <f>SUM(C18:C24)</f>
        <v>511</v>
      </c>
      <c r="D17" s="213">
        <f>SUM(D18:D24)</f>
        <v>445</v>
      </c>
      <c r="E17" s="213">
        <f>F17+G17</f>
        <v>11</v>
      </c>
      <c r="F17" s="213">
        <f>SUM(F18:F24)</f>
        <v>0</v>
      </c>
      <c r="G17" s="213">
        <f aca="true" t="shared" si="2" ref="G17:O17">SUM(G18:G24)</f>
        <v>11</v>
      </c>
      <c r="H17" s="213">
        <f t="shared" si="2"/>
        <v>0</v>
      </c>
      <c r="I17" s="213">
        <f t="shared" si="2"/>
        <v>44</v>
      </c>
      <c r="J17" s="213">
        <f t="shared" si="2"/>
        <v>11</v>
      </c>
      <c r="K17" s="213">
        <f t="shared" si="2"/>
        <v>0</v>
      </c>
      <c r="L17" s="213">
        <f t="shared" si="2"/>
        <v>0</v>
      </c>
      <c r="M17" s="213">
        <f t="shared" si="2"/>
        <v>0</v>
      </c>
      <c r="N17" s="213">
        <f t="shared" si="2"/>
        <v>0</v>
      </c>
      <c r="O17" s="213">
        <f t="shared" si="2"/>
        <v>0</v>
      </c>
      <c r="P17" s="263">
        <f>C17+'M1-VThuy'!C17</f>
        <v>924</v>
      </c>
      <c r="Q17" s="260"/>
      <c r="R17" s="260"/>
      <c r="S17" s="260"/>
      <c r="T17" s="260"/>
      <c r="U17" s="260"/>
    </row>
    <row r="18" spans="1:21" ht="22.5" customHeight="1">
      <c r="A18" s="51" t="s">
        <v>41</v>
      </c>
      <c r="B18" s="52" t="s">
        <v>103</v>
      </c>
      <c r="C18" s="213">
        <f aca="true" t="shared" si="3" ref="C18:C24">D18+E18+H18+I18+J18+K18+L18+M18+N18+O18</f>
        <v>21</v>
      </c>
      <c r="D18" s="212">
        <v>11</v>
      </c>
      <c r="E18" s="217">
        <f aca="true" t="shared" si="4" ref="E18:E25">F18+G18</f>
        <v>1</v>
      </c>
      <c r="F18" s="212"/>
      <c r="G18" s="212">
        <v>1</v>
      </c>
      <c r="H18" s="212"/>
      <c r="I18" s="212">
        <v>8</v>
      </c>
      <c r="J18" s="212">
        <v>1</v>
      </c>
      <c r="K18" s="212"/>
      <c r="L18" s="212"/>
      <c r="M18" s="212"/>
      <c r="N18" s="206"/>
      <c r="O18" s="206"/>
      <c r="P18" s="261">
        <f>C18+'M1-VThuy'!C18</f>
        <v>177</v>
      </c>
      <c r="Q18" s="260"/>
      <c r="R18" s="260"/>
      <c r="S18" s="260"/>
      <c r="T18" s="260"/>
      <c r="U18" s="260"/>
    </row>
    <row r="19" spans="1:21" ht="15.75">
      <c r="A19" s="51" t="s">
        <v>42</v>
      </c>
      <c r="B19" s="52" t="s">
        <v>104</v>
      </c>
      <c r="C19" s="213">
        <f t="shared" si="3"/>
        <v>0</v>
      </c>
      <c r="D19" s="212"/>
      <c r="E19" s="217">
        <f t="shared" si="4"/>
        <v>0</v>
      </c>
      <c r="F19" s="212"/>
      <c r="G19" s="212"/>
      <c r="H19" s="212"/>
      <c r="I19" s="212"/>
      <c r="J19" s="212"/>
      <c r="K19" s="212"/>
      <c r="L19" s="212"/>
      <c r="M19" s="212"/>
      <c r="N19" s="206"/>
      <c r="O19" s="206"/>
      <c r="P19" s="261">
        <f>C19+'M1-VThuy'!C19</f>
        <v>0</v>
      </c>
      <c r="Q19" s="260"/>
      <c r="R19" s="260"/>
      <c r="S19" s="260"/>
      <c r="T19" s="260"/>
      <c r="U19" s="260"/>
    </row>
    <row r="20" spans="1:21" ht="15.75">
      <c r="A20" s="51" t="s">
        <v>105</v>
      </c>
      <c r="B20" s="52" t="s">
        <v>106</v>
      </c>
      <c r="C20" s="213">
        <f t="shared" si="3"/>
        <v>478</v>
      </c>
      <c r="D20" s="212">
        <v>422</v>
      </c>
      <c r="E20" s="217">
        <f t="shared" si="4"/>
        <v>10</v>
      </c>
      <c r="F20" s="212"/>
      <c r="G20" s="212">
        <v>10</v>
      </c>
      <c r="H20" s="212"/>
      <c r="I20" s="212">
        <v>36</v>
      </c>
      <c r="J20" s="212">
        <v>10</v>
      </c>
      <c r="K20" s="212"/>
      <c r="L20" s="212"/>
      <c r="M20" s="212"/>
      <c r="N20" s="206"/>
      <c r="O20" s="206"/>
      <c r="P20" s="261">
        <f>C20+'M1-VThuy'!C20</f>
        <v>731</v>
      </c>
      <c r="Q20" s="260"/>
      <c r="R20" s="260"/>
      <c r="S20" s="260"/>
      <c r="T20" s="260"/>
      <c r="U20" s="260"/>
    </row>
    <row r="21" spans="1:21" ht="22.5" customHeight="1">
      <c r="A21" s="51" t="s">
        <v>107</v>
      </c>
      <c r="B21" s="52" t="s">
        <v>108</v>
      </c>
      <c r="C21" s="213">
        <f t="shared" si="3"/>
        <v>9</v>
      </c>
      <c r="D21" s="205">
        <v>9</v>
      </c>
      <c r="E21" s="217">
        <f t="shared" si="4"/>
        <v>0</v>
      </c>
      <c r="F21" s="205"/>
      <c r="G21" s="205"/>
      <c r="H21" s="205"/>
      <c r="I21" s="205"/>
      <c r="J21" s="205"/>
      <c r="K21" s="205"/>
      <c r="L21" s="205"/>
      <c r="M21" s="205"/>
      <c r="N21" s="206"/>
      <c r="O21" s="206"/>
      <c r="P21" s="261">
        <f>C21+'M1-VThuy'!C21</f>
        <v>9</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C22+'M1-VThuy'!C22</f>
        <v>0</v>
      </c>
      <c r="Q22" s="260"/>
      <c r="R22" s="260"/>
      <c r="S22" s="260"/>
      <c r="T22" s="260"/>
      <c r="U22" s="260"/>
    </row>
    <row r="23" spans="1:21" ht="25.5">
      <c r="A23" s="51" t="s">
        <v>111</v>
      </c>
      <c r="B23" s="70" t="s">
        <v>112</v>
      </c>
      <c r="C23" s="213">
        <f t="shared" si="3"/>
        <v>0</v>
      </c>
      <c r="D23" s="212"/>
      <c r="E23" s="217">
        <f t="shared" si="4"/>
        <v>0</v>
      </c>
      <c r="F23" s="212"/>
      <c r="G23" s="212"/>
      <c r="H23" s="212"/>
      <c r="I23" s="212"/>
      <c r="J23" s="212"/>
      <c r="K23" s="212"/>
      <c r="L23" s="212"/>
      <c r="M23" s="212"/>
      <c r="N23" s="206"/>
      <c r="O23" s="206"/>
      <c r="P23" s="261">
        <f>C23+'M1-VThuy'!C23</f>
        <v>0</v>
      </c>
      <c r="Q23" s="260"/>
      <c r="R23" s="260"/>
      <c r="S23" s="260"/>
      <c r="T23" s="260"/>
      <c r="U23" s="260"/>
    </row>
    <row r="24" spans="1:21" ht="22.5" customHeight="1">
      <c r="A24" s="51" t="s">
        <v>113</v>
      </c>
      <c r="B24" s="52" t="s">
        <v>114</v>
      </c>
      <c r="C24" s="213">
        <f t="shared" si="3"/>
        <v>3</v>
      </c>
      <c r="D24" s="205">
        <v>3</v>
      </c>
      <c r="E24" s="217">
        <f t="shared" si="4"/>
        <v>0</v>
      </c>
      <c r="F24" s="205"/>
      <c r="G24" s="205"/>
      <c r="H24" s="205"/>
      <c r="I24" s="205"/>
      <c r="J24" s="205"/>
      <c r="K24" s="205"/>
      <c r="L24" s="205"/>
      <c r="M24" s="205"/>
      <c r="N24" s="206"/>
      <c r="O24" s="206"/>
      <c r="P24" s="261">
        <f>C24+'M1-VThuy'!C24</f>
        <v>7</v>
      </c>
      <c r="Q24" s="260"/>
      <c r="R24" s="260"/>
      <c r="S24" s="260"/>
      <c r="T24" s="260"/>
      <c r="U24" s="260"/>
    </row>
    <row r="25" spans="1:21" ht="22.5" customHeight="1">
      <c r="A25" s="53" t="s">
        <v>40</v>
      </c>
      <c r="B25" s="68" t="s">
        <v>115</v>
      </c>
      <c r="C25" s="213">
        <f>D25+E25+H25+I25+J25+K25+L25+M25+N25+O25</f>
        <v>54</v>
      </c>
      <c r="D25" s="205">
        <v>47</v>
      </c>
      <c r="E25" s="217">
        <f t="shared" si="4"/>
        <v>3</v>
      </c>
      <c r="F25" s="205"/>
      <c r="G25" s="205">
        <v>3</v>
      </c>
      <c r="H25" s="205"/>
      <c r="I25" s="205">
        <v>4</v>
      </c>
      <c r="J25" s="205"/>
      <c r="K25" s="205"/>
      <c r="L25" s="205"/>
      <c r="M25" s="205"/>
      <c r="N25" s="206"/>
      <c r="O25" s="206"/>
      <c r="P25" s="261">
        <f>C25+'M1-VThuy'!C25</f>
        <v>216</v>
      </c>
      <c r="Q25" s="260"/>
      <c r="R25" s="260"/>
      <c r="S25" s="260"/>
      <c r="T25" s="260"/>
      <c r="U25" s="260"/>
    </row>
    <row r="26" spans="1:21" ht="32.25" customHeight="1">
      <c r="A26" s="54" t="s">
        <v>45</v>
      </c>
      <c r="B26" s="55" t="s">
        <v>116</v>
      </c>
      <c r="C26" s="231">
        <f>(C18+C19)/C17*100</f>
        <v>4.10958904109589</v>
      </c>
      <c r="D26" s="231">
        <f aca="true" t="shared" si="5" ref="D26:O26">(D18+D19)/D17*100</f>
        <v>2.4719101123595504</v>
      </c>
      <c r="E26" s="231">
        <f t="shared" si="5"/>
        <v>9.090909090909092</v>
      </c>
      <c r="F26" s="231" t="e">
        <f t="shared" si="5"/>
        <v>#DIV/0!</v>
      </c>
      <c r="G26" s="231">
        <f t="shared" si="5"/>
        <v>9.090909090909092</v>
      </c>
      <c r="H26" s="231" t="e">
        <f t="shared" si="5"/>
        <v>#DIV/0!</v>
      </c>
      <c r="I26" s="231">
        <f t="shared" si="5"/>
        <v>18.181818181818183</v>
      </c>
      <c r="J26" s="231">
        <f t="shared" si="5"/>
        <v>9.090909090909092</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A38:B38"/>
    <mergeCell ref="I38:J38"/>
    <mergeCell ref="B45:F45"/>
    <mergeCell ref="B46:F46"/>
    <mergeCell ref="A39:B39"/>
    <mergeCell ref="I39:J39"/>
    <mergeCell ref="I40:J40"/>
    <mergeCell ref="B42:F42"/>
    <mergeCell ref="B43:F43"/>
    <mergeCell ref="B44:F44"/>
    <mergeCell ref="A32:B32"/>
    <mergeCell ref="I32:J32"/>
    <mergeCell ref="I33:J33"/>
    <mergeCell ref="A35:B35"/>
    <mergeCell ref="I35:J35"/>
    <mergeCell ref="A36:B36"/>
    <mergeCell ref="I36:J36"/>
    <mergeCell ref="A37:B37"/>
    <mergeCell ref="I37:J37"/>
    <mergeCell ref="A31:B31"/>
    <mergeCell ref="J28:M28"/>
    <mergeCell ref="F8:G8"/>
    <mergeCell ref="I29:J29"/>
    <mergeCell ref="K29:M29"/>
    <mergeCell ref="C6:C9"/>
    <mergeCell ref="D6:O6"/>
    <mergeCell ref="N7:N9"/>
    <mergeCell ref="D7:D9"/>
    <mergeCell ref="O7:O9"/>
    <mergeCell ref="L7:L9"/>
    <mergeCell ref="I7:I9"/>
    <mergeCell ref="E8:E9"/>
    <mergeCell ref="M7:M9"/>
    <mergeCell ref="H7:H9"/>
    <mergeCell ref="J7:J9"/>
    <mergeCell ref="J27:M27"/>
    <mergeCell ref="A1:B1"/>
    <mergeCell ref="D1:K1"/>
    <mergeCell ref="D2:K2"/>
    <mergeCell ref="M2:O2"/>
    <mergeCell ref="D3:K3"/>
    <mergeCell ref="E7:G7"/>
    <mergeCell ref="K7:K9"/>
    <mergeCell ref="A10:B10"/>
    <mergeCell ref="A6:B9"/>
  </mergeCells>
  <printOptions/>
  <pageMargins left="0.25" right="0" top="0.25" bottom="0" header="0.5" footer="0.5"/>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tabColor indexed="10"/>
  </sheetPr>
  <dimension ref="A1:D42"/>
  <sheetViews>
    <sheetView zoomScale="90" zoomScaleNormal="90" zoomScalePageLayoutView="0" workbookViewId="0" topLeftCell="A1">
      <selection activeCell="I20" sqref="I20"/>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IF(SUM(C5:C11)='M1-VThuy'!C21,SUM(C5:C11),"SAI")</f>
        <v>0</v>
      </c>
    </row>
    <row r="5" spans="1:3" s="9" customFormat="1" ht="14.25" customHeight="1">
      <c r="A5" s="3" t="s">
        <v>41</v>
      </c>
      <c r="B5" s="78" t="s">
        <v>117</v>
      </c>
      <c r="C5" s="207"/>
    </row>
    <row r="6" spans="1:3" s="9" customFormat="1" ht="14.25" customHeight="1">
      <c r="A6" s="3" t="s">
        <v>42</v>
      </c>
      <c r="B6" s="78" t="s">
        <v>118</v>
      </c>
      <c r="C6" s="207"/>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IF(SUM(C13:C14)='M1-VThuy'!C22,SUM(C13:C14),"SAI")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IF(SUM(C16:C18)='M1-VThuy'!C24,SUM(C16:C18),"SAI")</f>
        <v>4</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4</v>
      </c>
    </row>
    <row r="19" spans="1:3" s="9" customFormat="1" ht="14.25" customHeight="1">
      <c r="A19" s="7" t="s">
        <v>61</v>
      </c>
      <c r="B19" s="8" t="s">
        <v>217</v>
      </c>
      <c r="C19" s="211">
        <f>IF(SUM(C20:C25)='M1-VThuy'!C19,SUM(C20:C25),"SAI")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IF(SUM(C27:C29)='M1-VThuy'!C25,SUM(C27:C29),"SAI")</f>
        <v>162</v>
      </c>
    </row>
    <row r="27" spans="1:3" s="9" customFormat="1" ht="14.25" customHeight="1">
      <c r="A27" s="3" t="s">
        <v>141</v>
      </c>
      <c r="B27" s="78" t="s">
        <v>132</v>
      </c>
      <c r="C27" s="207">
        <v>162</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3:B3"/>
    <mergeCell ref="A1:C1"/>
    <mergeCell ref="A2:B2"/>
  </mergeCells>
  <printOptions/>
  <pageMargins left="0.5" right="0.25" top="0.2" bottom="0" header="0.5" footer="0.5"/>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42"/>
  <sheetViews>
    <sheetView zoomScalePageLayoutView="0" workbookViewId="0" topLeftCell="A19">
      <selection activeCell="B30"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IF(SUM(C5:C11)='M1'!C21,SUM(C5:C11),"SAI")</f>
        <v>7</v>
      </c>
    </row>
    <row r="5" spans="1:3" s="9" customFormat="1" ht="14.25" customHeight="1">
      <c r="A5" s="3" t="s">
        <v>41</v>
      </c>
      <c r="B5" s="78" t="s">
        <v>117</v>
      </c>
      <c r="C5" s="207">
        <f>'M1PT-Cuc'!C5+'M1PT-VThuy'!C5+'M1PT-PH'!C5+'M1PT-CTA'!C5+'M1PT-VThanh'!C5+'M1PT-CT'!C5+'M1PT-NB'!C5+'M1PT-TXLM'!C5+'M1PT-HLM'!C5</f>
        <v>0</v>
      </c>
    </row>
    <row r="6" spans="1:3" s="9" customFormat="1" ht="14.25" customHeight="1">
      <c r="A6" s="3" t="s">
        <v>42</v>
      </c>
      <c r="B6" s="78" t="s">
        <v>118</v>
      </c>
      <c r="C6" s="207">
        <f>'M1PT-Cuc'!C6+'M1PT-VThuy'!C6+'M1PT-PH'!C6+'M1PT-CTA'!C6+'M1PT-VThanh'!C6+'M1PT-CT'!C6+'M1PT-NB'!C6+'M1PT-TXLM'!C6+'M1PT-HLM'!C6</f>
        <v>3</v>
      </c>
    </row>
    <row r="7" spans="1:3" s="9" customFormat="1" ht="14.25" customHeight="1">
      <c r="A7" s="3" t="s">
        <v>105</v>
      </c>
      <c r="B7" s="78" t="s">
        <v>119</v>
      </c>
      <c r="C7" s="207">
        <f>'M1PT-Cuc'!C7+'M1PT-VThuy'!C7+'M1PT-PH'!C7+'M1PT-CTA'!C7+'M1PT-VThanh'!C7+'M1PT-CT'!C7+'M1PT-NB'!C7+'M1PT-TXLM'!C7+'M1PT-HLM'!C7</f>
        <v>3</v>
      </c>
    </row>
    <row r="8" spans="1:3" s="9" customFormat="1" ht="14.25" customHeight="1">
      <c r="A8" s="3" t="s">
        <v>107</v>
      </c>
      <c r="B8" s="78" t="s">
        <v>120</v>
      </c>
      <c r="C8" s="207">
        <f>'M1PT-Cuc'!C8+'M1PT-VThuy'!C8+'M1PT-PH'!C8+'M1PT-CTA'!C8+'M1PT-VThanh'!C8+'M1PT-CT'!C8+'M1PT-NB'!C8+'M1PT-TXLM'!C8+'M1PT-HLM'!C8</f>
        <v>0</v>
      </c>
    </row>
    <row r="9" spans="1:3" s="9" customFormat="1" ht="14.25" customHeight="1">
      <c r="A9" s="3" t="s">
        <v>109</v>
      </c>
      <c r="B9" s="78" t="s">
        <v>121</v>
      </c>
      <c r="C9" s="207">
        <f>'M1PT-Cuc'!C9+'M1PT-VThuy'!C9+'M1PT-PH'!C9+'M1PT-CTA'!C9+'M1PT-VThanh'!C9+'M1PT-CT'!C9+'M1PT-NB'!C9+'M1PT-TXLM'!C9+'M1PT-HLM'!C9</f>
        <v>1</v>
      </c>
    </row>
    <row r="10" spans="1:3" s="9" customFormat="1" ht="14.25" customHeight="1">
      <c r="A10" s="3" t="s">
        <v>111</v>
      </c>
      <c r="B10" s="78" t="s">
        <v>122</v>
      </c>
      <c r="C10" s="207">
        <f>'M1PT-Cuc'!C10+'M1PT-VThuy'!C10+'M1PT-PH'!C10+'M1PT-CTA'!C10+'M1PT-VThanh'!C10+'M1PT-CT'!C10+'M1PT-NB'!C10+'M1PT-TXLM'!C10+'M1PT-HLM'!C10</f>
        <v>0</v>
      </c>
    </row>
    <row r="11" spans="1:3" s="9" customFormat="1" ht="14.25" customHeight="1">
      <c r="A11" s="3" t="s">
        <v>113</v>
      </c>
      <c r="B11" s="220" t="s">
        <v>124</v>
      </c>
      <c r="C11" s="207">
        <f>'M1PT-Cuc'!C11+'M1PT-VThuy'!C11+'M1PT-PH'!C11+'M1PT-CTA'!C11+'M1PT-VThanh'!C11+'M1PT-CT'!C11+'M1PT-NB'!C11+'M1PT-TXLM'!C11+'M1PT-HLM'!C11</f>
        <v>0</v>
      </c>
    </row>
    <row r="12" spans="1:3" s="73" customFormat="1" ht="14.25" customHeight="1">
      <c r="A12" s="7" t="s">
        <v>40</v>
      </c>
      <c r="B12" s="8" t="s">
        <v>216</v>
      </c>
      <c r="C12" s="210">
        <f>IF(SUM(C13:C14)='M1'!C22,SUM(C13:C14),"SAI")</f>
        <v>0</v>
      </c>
    </row>
    <row r="13" spans="1:3" s="9" customFormat="1" ht="14.25" customHeight="1">
      <c r="A13" s="3" t="s">
        <v>43</v>
      </c>
      <c r="B13" s="78" t="s">
        <v>123</v>
      </c>
      <c r="C13" s="207">
        <f>'M1PT-Cuc'!C13+'M1PT-VThuy'!C13+'M1PT-PH'!C13+'M1PT-CTA'!C13+'M1PT-VThanh'!C13+'M1PT-CT'!C13+'M1PT-NB'!C13+'M1PT-TXLM'!C13+'M1PT-HLM'!C13</f>
        <v>0</v>
      </c>
    </row>
    <row r="14" spans="1:3" ht="14.25" customHeight="1">
      <c r="A14" s="3" t="s">
        <v>44</v>
      </c>
      <c r="B14" s="78" t="s">
        <v>124</v>
      </c>
      <c r="C14" s="207">
        <f>'M1PT-Cuc'!C14+'M1PT-VThuy'!C14+'M1PT-PH'!C14+'M1PT-CTA'!C14+'M1PT-VThanh'!C14+'M1PT-CT'!C14+'M1PT-NB'!C14+'M1PT-TXLM'!C14+'M1PT-HLM'!C14</f>
        <v>0</v>
      </c>
    </row>
    <row r="15" spans="1:3" ht="14.25" customHeight="1">
      <c r="A15" s="7" t="s">
        <v>45</v>
      </c>
      <c r="B15" s="8" t="s">
        <v>114</v>
      </c>
      <c r="C15" s="209">
        <f>IF(SUM(C16:C18)='M1'!C24,SUM(C16:C18),"SAI")</f>
        <v>8</v>
      </c>
    </row>
    <row r="16" spans="1:3" ht="14.25" customHeight="1">
      <c r="A16" s="3" t="s">
        <v>125</v>
      </c>
      <c r="B16" s="87" t="s">
        <v>126</v>
      </c>
      <c r="C16" s="207">
        <f>'M1PT-Cuc'!C16+'M1PT-VThuy'!C16+'M1PT-PH'!C16+'M1PT-CTA'!C16+'M1PT-VThanh'!C16+'M1PT-CT'!C16+'M1PT-NB'!C16+'M1PT-TXLM'!C16+'M1PT-HLM'!C16</f>
        <v>0</v>
      </c>
    </row>
    <row r="17" spans="1:3" s="9" customFormat="1" ht="14.25" customHeight="1">
      <c r="A17" s="3" t="s">
        <v>127</v>
      </c>
      <c r="B17" s="78" t="s">
        <v>128</v>
      </c>
      <c r="C17" s="207">
        <f>'M1PT-Cuc'!C17+'M1PT-VThuy'!C17+'M1PT-PH'!C17+'M1PT-CTA'!C17+'M1PT-VThanh'!C17+'M1PT-CT'!C17+'M1PT-NB'!C17+'M1PT-TXLM'!C17+'M1PT-HLM'!C17</f>
        <v>2</v>
      </c>
    </row>
    <row r="18" spans="1:3" s="9" customFormat="1" ht="14.25" customHeight="1">
      <c r="A18" s="3" t="s">
        <v>129</v>
      </c>
      <c r="B18" s="78" t="s">
        <v>130</v>
      </c>
      <c r="C18" s="207">
        <f>'M1PT-Cuc'!C18+'M1PT-VThuy'!C18+'M1PT-PH'!C18+'M1PT-CTA'!C18+'M1PT-VThanh'!C18+'M1PT-CT'!C18+'M1PT-NB'!C18+'M1PT-TXLM'!C18+'M1PT-HLM'!C18</f>
        <v>6</v>
      </c>
    </row>
    <row r="19" spans="1:3" s="9" customFormat="1" ht="14.25" customHeight="1">
      <c r="A19" s="7" t="s">
        <v>61</v>
      </c>
      <c r="B19" s="8" t="s">
        <v>217</v>
      </c>
      <c r="C19" s="211">
        <f>IF(SUM(C20:C25)='M1'!C19,SUM(C20:C25),"SAI")</f>
        <v>0</v>
      </c>
    </row>
    <row r="20" spans="1:3" s="9" customFormat="1" ht="14.25" customHeight="1">
      <c r="A20" s="3" t="s">
        <v>131</v>
      </c>
      <c r="B20" s="78" t="s">
        <v>132</v>
      </c>
      <c r="C20" s="207">
        <f>'M1PT-Cuc'!C20+'M1PT-VThuy'!C20+'M1PT-PH'!C20+'M1PT-CTA'!C20+'M1PT-VThanh'!C20+'M1PT-CT'!C20+'M1PT-NB'!C20+'M1PT-TXLM'!C20+'M1PT-HLM'!C20</f>
        <v>0</v>
      </c>
    </row>
    <row r="21" spans="1:3" s="9" customFormat="1" ht="14.25" customHeight="1">
      <c r="A21" s="3" t="s">
        <v>133</v>
      </c>
      <c r="B21" s="78" t="s">
        <v>134</v>
      </c>
      <c r="C21" s="207">
        <f>'M1PT-Cuc'!C21+'M1PT-VThuy'!C21+'M1PT-PH'!C21+'M1PT-CTA'!C21+'M1PT-VThanh'!C21+'M1PT-CT'!C21+'M1PT-NB'!C21+'M1PT-TXLM'!C21+'M1PT-HLM'!C21</f>
        <v>0</v>
      </c>
    </row>
    <row r="22" spans="1:3" s="9" customFormat="1" ht="14.25" customHeight="1">
      <c r="A22" s="3" t="s">
        <v>135</v>
      </c>
      <c r="B22" s="78" t="s">
        <v>136</v>
      </c>
      <c r="C22" s="207">
        <f>'M1PT-Cuc'!C22+'M1PT-VThuy'!C22+'M1PT-PH'!C22+'M1PT-CTA'!C22+'M1PT-VThanh'!C22+'M1PT-CT'!C22+'M1PT-NB'!C22+'M1PT-TXLM'!C22+'M1PT-HLM'!C22</f>
        <v>0</v>
      </c>
    </row>
    <row r="23" spans="1:3" s="9" customFormat="1" ht="14.25" customHeight="1">
      <c r="A23" s="3" t="s">
        <v>137</v>
      </c>
      <c r="B23" s="78" t="s">
        <v>120</v>
      </c>
      <c r="C23" s="207">
        <f>'M1PT-Cuc'!C23+'M1PT-VThuy'!C23+'M1PT-PH'!C23+'M1PT-CTA'!C23+'M1PT-VThanh'!C23+'M1PT-CT'!C23+'M1PT-NB'!C23+'M1PT-TXLM'!C23+'M1PT-HLM'!C23</f>
        <v>0</v>
      </c>
    </row>
    <row r="24" spans="1:3" s="9" customFormat="1" ht="14.25" customHeight="1">
      <c r="A24" s="3" t="s">
        <v>138</v>
      </c>
      <c r="B24" s="78" t="s">
        <v>121</v>
      </c>
      <c r="C24" s="207">
        <f>'M1PT-Cuc'!C24+'M1PT-VThuy'!C24+'M1PT-PH'!C24+'M1PT-CTA'!C24+'M1PT-VThanh'!C24+'M1PT-CT'!C24+'M1PT-NB'!C24+'M1PT-TXLM'!C24+'M1PT-HLM'!C24</f>
        <v>0</v>
      </c>
    </row>
    <row r="25" spans="1:3" s="9" customFormat="1" ht="14.25" customHeight="1">
      <c r="A25" s="3" t="s">
        <v>139</v>
      </c>
      <c r="B25" s="78" t="s">
        <v>140</v>
      </c>
      <c r="C25" s="207">
        <f>'M1PT-Cuc'!C25+'M1PT-VThuy'!C25+'M1PT-PH'!C25+'M1PT-CTA'!C25+'M1PT-VThanh'!C25+'M1PT-CT'!C25+'M1PT-NB'!C25+'M1PT-TXLM'!C25+'M1PT-HLM'!C25</f>
        <v>0</v>
      </c>
    </row>
    <row r="26" spans="1:3" s="9" customFormat="1" ht="14.25" customHeight="1">
      <c r="A26" s="7" t="s">
        <v>62</v>
      </c>
      <c r="B26" s="8" t="s">
        <v>225</v>
      </c>
      <c r="C26" s="211">
        <f>IF(SUM(C27:C29)='M1'!C25,SUM(C27:C29),"SAI")</f>
        <v>493</v>
      </c>
    </row>
    <row r="27" spans="1:3" s="9" customFormat="1" ht="14.25" customHeight="1">
      <c r="A27" s="3" t="s">
        <v>141</v>
      </c>
      <c r="B27" s="78" t="s">
        <v>132</v>
      </c>
      <c r="C27" s="207">
        <f>'M1PT-Cuc'!C27+'M1PT-VThuy'!C27+'M1PT-PH'!C27+'M1PT-CTA'!C27+'M1PT-VThanh'!C27+'M1PT-CT'!C27+'M1PT-NB'!C27+'M1PT-TXLM'!C27+'M1PT-HLM'!C27</f>
        <v>426</v>
      </c>
    </row>
    <row r="28" spans="1:3" ht="14.25" customHeight="1">
      <c r="A28" s="3" t="s">
        <v>142</v>
      </c>
      <c r="B28" s="78" t="s">
        <v>134</v>
      </c>
      <c r="C28" s="207">
        <f>'M1PT-Cuc'!C28+'M1PT-VThuy'!C28+'M1PT-PH'!C28+'M1PT-CTA'!C28+'M1PT-VThanh'!C28+'M1PT-CT'!C28+'M1PT-NB'!C28+'M1PT-TXLM'!C28+'M1PT-HLM'!C28</f>
        <v>0</v>
      </c>
    </row>
    <row r="29" spans="1:3" s="9" customFormat="1" ht="14.25" customHeight="1">
      <c r="A29" s="3" t="s">
        <v>143</v>
      </c>
      <c r="B29" s="78" t="s">
        <v>144</v>
      </c>
      <c r="C29" s="207">
        <f>'M1PT-Cuc'!C29+'M1PT-VThuy'!C29+'M1PT-PH'!C29+'M1PT-CTA'!C29+'M1PT-VThanh'!C29+'M1PT-CT'!C29+'M1PT-NB'!C29+'M1PT-TXLM'!C29+'M1PT-HLM'!C29</f>
        <v>67</v>
      </c>
    </row>
    <row r="30" spans="1:3" ht="15.75" customHeight="1">
      <c r="A30" s="79"/>
      <c r="B30" s="335" t="s">
        <v>232</v>
      </c>
      <c r="C30" s="336" t="s">
        <v>234</v>
      </c>
    </row>
    <row r="31" spans="1:3" ht="15.75" customHeight="1">
      <c r="A31" s="79"/>
      <c r="B31" s="328" t="s">
        <v>237</v>
      </c>
      <c r="C31" s="204" t="s">
        <v>235</v>
      </c>
    </row>
    <row r="32" spans="2:4" s="81" customFormat="1" ht="16.5">
      <c r="B32" s="76"/>
      <c r="C32" s="82"/>
      <c r="D32" s="83"/>
    </row>
    <row r="33" spans="2:3" ht="15.75" customHeight="1">
      <c r="B33" s="329"/>
      <c r="C33" s="9"/>
    </row>
    <row r="34" spans="2:3" ht="15.75" customHeight="1">
      <c r="B34" s="329"/>
      <c r="C34" s="9"/>
    </row>
    <row r="35" spans="2:3" ht="15.75" customHeight="1">
      <c r="B35" s="329"/>
      <c r="C35" s="9"/>
    </row>
    <row r="36" spans="2:3" ht="15.75" customHeight="1">
      <c r="B36" s="329"/>
      <c r="C36" s="9"/>
    </row>
    <row r="37" spans="1:3" ht="15.75" hidden="1">
      <c r="A37" s="84" t="s">
        <v>36</v>
      </c>
      <c r="B37" s="330"/>
      <c r="C37" s="4"/>
    </row>
    <row r="38" ht="15.75" hidden="1">
      <c r="B38" s="331" t="s">
        <v>38</v>
      </c>
    </row>
    <row r="39" spans="2:3" ht="15.75" hidden="1">
      <c r="B39" s="332" t="s">
        <v>51</v>
      </c>
      <c r="C39" s="85"/>
    </row>
    <row r="40" spans="2:3" ht="15.75" hidden="1">
      <c r="B40" s="332" t="s">
        <v>49</v>
      </c>
      <c r="C40" s="85"/>
    </row>
    <row r="41" ht="15.75" hidden="1">
      <c r="B41" s="333" t="s">
        <v>52</v>
      </c>
    </row>
    <row r="42" spans="2:3" ht="16.5">
      <c r="B42" s="334" t="s">
        <v>238</v>
      </c>
      <c r="C42" s="321" t="s">
        <v>236</v>
      </c>
    </row>
  </sheetData>
  <sheetProtection/>
  <mergeCells count="3">
    <mergeCell ref="A1:C1"/>
    <mergeCell ref="A2:B2"/>
    <mergeCell ref="A3:B3"/>
  </mergeCells>
  <printOptions/>
  <pageMargins left="0.7" right="0.48" top="0.4" bottom="0.19" header="0.3" footer="0.19"/>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indexed="10"/>
  </sheetPr>
  <dimension ref="A1:P64"/>
  <sheetViews>
    <sheetView zoomScale="90" zoomScaleNormal="90" zoomScalePageLayoutView="0" workbookViewId="0" topLeftCell="A1">
      <selection activeCell="I20" sqref="I20"/>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578</v>
      </c>
      <c r="D11" s="213">
        <f>D12+D13</f>
        <v>374</v>
      </c>
      <c r="E11" s="213">
        <f>F11+G11</f>
        <v>125</v>
      </c>
      <c r="F11" s="213">
        <f>F12+F13</f>
        <v>0</v>
      </c>
      <c r="G11" s="213">
        <f aca="true" t="shared" si="0" ref="G11:N11">G12+G13</f>
        <v>125</v>
      </c>
      <c r="H11" s="213">
        <f t="shared" si="0"/>
        <v>1</v>
      </c>
      <c r="I11" s="213">
        <f t="shared" si="0"/>
        <v>67</v>
      </c>
      <c r="J11" s="213">
        <f t="shared" si="0"/>
        <v>11</v>
      </c>
      <c r="K11" s="213">
        <f t="shared" si="0"/>
        <v>0</v>
      </c>
      <c r="L11" s="213">
        <f t="shared" si="0"/>
        <v>0</v>
      </c>
      <c r="M11" s="213">
        <f t="shared" si="0"/>
        <v>0</v>
      </c>
      <c r="N11" s="213">
        <f t="shared" si="0"/>
        <v>0</v>
      </c>
      <c r="O11" s="39"/>
      <c r="P11" s="39"/>
    </row>
    <row r="12" spans="1:16" ht="22.5" customHeight="1">
      <c r="A12" s="51">
        <v>1</v>
      </c>
      <c r="B12" s="52" t="s">
        <v>96</v>
      </c>
      <c r="C12" s="213">
        <f>D12+E12+H12+I12+J12+K12+L12+M12+N12</f>
        <v>413</v>
      </c>
      <c r="D12" s="205">
        <v>299</v>
      </c>
      <c r="E12" s="213">
        <f>F12+G12</f>
        <v>87</v>
      </c>
      <c r="F12" s="205"/>
      <c r="G12" s="205">
        <v>87</v>
      </c>
      <c r="H12" s="205"/>
      <c r="I12" s="205">
        <v>17</v>
      </c>
      <c r="J12" s="205">
        <v>10</v>
      </c>
      <c r="K12" s="205">
        <v>0</v>
      </c>
      <c r="L12" s="205"/>
      <c r="M12" s="205"/>
      <c r="N12" s="206"/>
      <c r="O12" s="39"/>
      <c r="P12" s="39"/>
    </row>
    <row r="13" spans="1:16" ht="22.5" customHeight="1">
      <c r="A13" s="51">
        <v>2</v>
      </c>
      <c r="B13" s="52" t="s">
        <v>97</v>
      </c>
      <c r="C13" s="213">
        <f>D13+E13+H13+I13+J13+K13+L13+M13+N13</f>
        <v>165</v>
      </c>
      <c r="D13" s="205">
        <v>75</v>
      </c>
      <c r="E13" s="213">
        <f>F13+G13</f>
        <v>38</v>
      </c>
      <c r="F13" s="205"/>
      <c r="G13" s="205">
        <v>38</v>
      </c>
      <c r="H13" s="205">
        <v>1</v>
      </c>
      <c r="I13" s="205">
        <v>50</v>
      </c>
      <c r="J13" s="205">
        <v>1</v>
      </c>
      <c r="K13" s="205"/>
      <c r="L13" s="205"/>
      <c r="M13" s="205"/>
      <c r="N13" s="206"/>
      <c r="O13" s="39"/>
      <c r="P13" s="39"/>
    </row>
    <row r="14" spans="1:16" ht="22.5" customHeight="1">
      <c r="A14" s="53" t="s">
        <v>1</v>
      </c>
      <c r="B14" s="68" t="s">
        <v>98</v>
      </c>
      <c r="C14" s="213">
        <f>D14+E14+H14+I14+J14+K14+L14+M14+N14</f>
        <v>3</v>
      </c>
      <c r="D14" s="205"/>
      <c r="E14" s="213">
        <f>F14+G14</f>
        <v>3</v>
      </c>
      <c r="F14" s="205"/>
      <c r="G14" s="205">
        <v>3</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575</v>
      </c>
      <c r="D16" s="213">
        <f t="shared" si="1"/>
        <v>374</v>
      </c>
      <c r="E16" s="213">
        <f t="shared" si="1"/>
        <v>122</v>
      </c>
      <c r="F16" s="213">
        <f t="shared" si="1"/>
        <v>0</v>
      </c>
      <c r="G16" s="213">
        <f t="shared" si="1"/>
        <v>122</v>
      </c>
      <c r="H16" s="213">
        <f t="shared" si="1"/>
        <v>1</v>
      </c>
      <c r="I16" s="213">
        <f t="shared" si="1"/>
        <v>67</v>
      </c>
      <c r="J16" s="213">
        <f t="shared" si="1"/>
        <v>11</v>
      </c>
      <c r="K16" s="213">
        <f t="shared" si="1"/>
        <v>0</v>
      </c>
      <c r="L16" s="213">
        <f t="shared" si="1"/>
        <v>0</v>
      </c>
      <c r="M16" s="213">
        <f t="shared" si="1"/>
        <v>0</v>
      </c>
      <c r="N16" s="213">
        <f t="shared" si="1"/>
        <v>0</v>
      </c>
      <c r="O16" s="39"/>
    </row>
    <row r="17" spans="1:15" ht="22.5" customHeight="1">
      <c r="A17" s="53" t="s">
        <v>39</v>
      </c>
      <c r="B17" s="69" t="s">
        <v>102</v>
      </c>
      <c r="C17" s="213">
        <f>SUM(C18:C24)</f>
        <v>413</v>
      </c>
      <c r="D17" s="213">
        <f>SUM(D18:D24)</f>
        <v>299</v>
      </c>
      <c r="E17" s="216">
        <f>F17+G17</f>
        <v>48</v>
      </c>
      <c r="F17" s="213">
        <f>SUM(F18:F24)</f>
        <v>0</v>
      </c>
      <c r="G17" s="213">
        <f aca="true" t="shared" si="2" ref="G17:N17">SUM(G18:G24)</f>
        <v>48</v>
      </c>
      <c r="H17" s="213">
        <f t="shared" si="2"/>
        <v>1</v>
      </c>
      <c r="I17" s="213">
        <f t="shared" si="2"/>
        <v>56</v>
      </c>
      <c r="J17" s="213">
        <f t="shared" si="2"/>
        <v>9</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156</v>
      </c>
      <c r="D18" s="205">
        <v>76</v>
      </c>
      <c r="E18" s="213">
        <f>F18+G18</f>
        <v>27</v>
      </c>
      <c r="F18" s="205"/>
      <c r="G18" s="205">
        <v>27</v>
      </c>
      <c r="H18" s="205">
        <v>1</v>
      </c>
      <c r="I18" s="205">
        <v>49</v>
      </c>
      <c r="J18" s="205">
        <v>3</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253</v>
      </c>
      <c r="D20" s="205">
        <v>219</v>
      </c>
      <c r="E20" s="213">
        <f t="shared" si="4"/>
        <v>21</v>
      </c>
      <c r="F20" s="205"/>
      <c r="G20" s="205">
        <v>21</v>
      </c>
      <c r="H20" s="205"/>
      <c r="I20" s="205">
        <v>7</v>
      </c>
      <c r="J20" s="205">
        <v>6</v>
      </c>
      <c r="K20" s="205"/>
      <c r="L20" s="205"/>
      <c r="M20" s="205"/>
      <c r="N20" s="206"/>
      <c r="O20" s="39"/>
    </row>
    <row r="21" spans="1:15" ht="21" customHeight="1">
      <c r="A21" s="51" t="s">
        <v>107</v>
      </c>
      <c r="B21" s="52" t="s">
        <v>108</v>
      </c>
      <c r="C21" s="213">
        <f t="shared" si="3"/>
        <v>0</v>
      </c>
      <c r="D21" s="205"/>
      <c r="E21" s="213">
        <f t="shared" si="4"/>
        <v>0</v>
      </c>
      <c r="F21" s="205"/>
      <c r="G21" s="205"/>
      <c r="H21" s="205"/>
      <c r="I21" s="205"/>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c r="E23" s="213">
        <f t="shared" si="4"/>
        <v>0</v>
      </c>
      <c r="F23" s="205"/>
      <c r="G23" s="205"/>
      <c r="H23" s="205"/>
      <c r="I23" s="205"/>
      <c r="J23" s="205"/>
      <c r="K23" s="205"/>
      <c r="L23" s="205"/>
      <c r="M23" s="205"/>
      <c r="N23" s="206"/>
      <c r="O23" s="39"/>
    </row>
    <row r="24" spans="1:15" ht="21" customHeight="1">
      <c r="A24" s="51" t="s">
        <v>113</v>
      </c>
      <c r="B24" s="52" t="s">
        <v>114</v>
      </c>
      <c r="C24" s="213">
        <f t="shared" si="3"/>
        <v>4</v>
      </c>
      <c r="D24" s="205">
        <v>4</v>
      </c>
      <c r="E24" s="213">
        <f t="shared" si="4"/>
        <v>0</v>
      </c>
      <c r="F24" s="205"/>
      <c r="G24" s="205"/>
      <c r="H24" s="205"/>
      <c r="I24" s="205"/>
      <c r="J24" s="205"/>
      <c r="K24" s="205"/>
      <c r="L24" s="205"/>
      <c r="M24" s="205"/>
      <c r="N24" s="206"/>
      <c r="O24" s="39"/>
    </row>
    <row r="25" spans="1:15" ht="21" customHeight="1">
      <c r="A25" s="53" t="s">
        <v>40</v>
      </c>
      <c r="B25" s="68" t="s">
        <v>115</v>
      </c>
      <c r="C25" s="213">
        <f t="shared" si="3"/>
        <v>162</v>
      </c>
      <c r="D25" s="205">
        <v>75</v>
      </c>
      <c r="E25" s="213">
        <f t="shared" si="4"/>
        <v>74</v>
      </c>
      <c r="F25" s="205"/>
      <c r="G25" s="205">
        <v>74</v>
      </c>
      <c r="H25" s="205"/>
      <c r="I25" s="205">
        <v>11</v>
      </c>
      <c r="J25" s="205">
        <v>2</v>
      </c>
      <c r="K25" s="205"/>
      <c r="L25" s="205"/>
      <c r="M25" s="205"/>
      <c r="N25" s="206"/>
      <c r="O25" s="39"/>
    </row>
    <row r="26" spans="1:15" s="62" customFormat="1" ht="26.25">
      <c r="A26" s="54" t="s">
        <v>45</v>
      </c>
      <c r="B26" s="55" t="s">
        <v>116</v>
      </c>
      <c r="C26" s="232">
        <f>(C18+C19)/C17*100</f>
        <v>37.77239709443099</v>
      </c>
      <c r="D26" s="232">
        <f aca="true" t="shared" si="5" ref="D26:N26">(D18+D19)/D17*100</f>
        <v>25.418060200668897</v>
      </c>
      <c r="E26" s="232">
        <f t="shared" si="5"/>
        <v>56.25</v>
      </c>
      <c r="F26" s="232" t="e">
        <f t="shared" si="5"/>
        <v>#DIV/0!</v>
      </c>
      <c r="G26" s="232">
        <f t="shared" si="5"/>
        <v>56.25</v>
      </c>
      <c r="H26" s="232">
        <f t="shared" si="5"/>
        <v>100</v>
      </c>
      <c r="I26" s="232">
        <f t="shared" si="5"/>
        <v>87.5</v>
      </c>
      <c r="J26" s="232">
        <f t="shared" si="5"/>
        <v>33.33333333333333</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A36:B36"/>
    <mergeCell ref="I36:J36"/>
    <mergeCell ref="M7:M9"/>
    <mergeCell ref="N7:N9"/>
    <mergeCell ref="E8:E9"/>
    <mergeCell ref="F8:G8"/>
    <mergeCell ref="H7:H9"/>
    <mergeCell ref="I7:I9"/>
    <mergeCell ref="L7:L9"/>
    <mergeCell ref="O8:P8"/>
    <mergeCell ref="J7:J9"/>
    <mergeCell ref="K7:K9"/>
    <mergeCell ref="L4:N4"/>
    <mergeCell ref="L5:N5"/>
    <mergeCell ref="A6:B9"/>
    <mergeCell ref="C6:C9"/>
    <mergeCell ref="D6:N6"/>
    <mergeCell ref="D7:D9"/>
    <mergeCell ref="E7:G7"/>
    <mergeCell ref="A1:B1"/>
    <mergeCell ref="D1:K1"/>
    <mergeCell ref="L1:N1"/>
    <mergeCell ref="D2:K2"/>
    <mergeCell ref="L2:N2"/>
    <mergeCell ref="D3:K3"/>
    <mergeCell ref="L3:N3"/>
    <mergeCell ref="A38:B38"/>
    <mergeCell ref="B45:F45"/>
    <mergeCell ref="I32:J32"/>
    <mergeCell ref="I33:J33"/>
    <mergeCell ref="I35:J35"/>
    <mergeCell ref="A10:B10"/>
    <mergeCell ref="J28:M28"/>
    <mergeCell ref="I29:J29"/>
    <mergeCell ref="K29:M29"/>
    <mergeCell ref="A35:B35"/>
    <mergeCell ref="B46:F46"/>
    <mergeCell ref="I37:J37"/>
    <mergeCell ref="I38:J38"/>
    <mergeCell ref="I39:J39"/>
    <mergeCell ref="I40:J40"/>
    <mergeCell ref="A39:B39"/>
    <mergeCell ref="A37:B37"/>
    <mergeCell ref="B44:F44"/>
    <mergeCell ref="B42:F42"/>
    <mergeCell ref="B43:F43"/>
  </mergeCells>
  <printOptions/>
  <pageMargins left="0.22" right="0" top="0" bottom="0" header="0.23" footer="0.17"/>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P64"/>
  <sheetViews>
    <sheetView zoomScalePageLayoutView="0" workbookViewId="0" topLeftCell="A6">
      <selection activeCell="I20" sqref="I20"/>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209</v>
      </c>
      <c r="D11" s="213">
        <f>D12+D13</f>
        <v>88</v>
      </c>
      <c r="E11" s="213">
        <f>F11+G11</f>
        <v>47</v>
      </c>
      <c r="F11" s="213">
        <f>F12+F13</f>
        <v>0</v>
      </c>
      <c r="G11" s="213">
        <f aca="true" t="shared" si="0" ref="G11:N11">G12+G13</f>
        <v>47</v>
      </c>
      <c r="H11" s="213">
        <f t="shared" si="0"/>
        <v>1</v>
      </c>
      <c r="I11" s="213">
        <f t="shared" si="0"/>
        <v>58</v>
      </c>
      <c r="J11" s="213">
        <f t="shared" si="0"/>
        <v>15</v>
      </c>
      <c r="K11" s="213">
        <f t="shared" si="0"/>
        <v>0</v>
      </c>
      <c r="L11" s="213">
        <f t="shared" si="0"/>
        <v>0</v>
      </c>
      <c r="M11" s="213">
        <f t="shared" si="0"/>
        <v>0</v>
      </c>
      <c r="N11" s="213">
        <f t="shared" si="0"/>
        <v>0</v>
      </c>
      <c r="O11" s="39"/>
      <c r="P11" s="39"/>
    </row>
    <row r="12" spans="1:16" ht="22.5" customHeight="1">
      <c r="A12" s="51">
        <v>1</v>
      </c>
      <c r="B12" s="52" t="s">
        <v>96</v>
      </c>
      <c r="C12" s="213">
        <f>D12+E12+H12+I12+J12+K12+L12+M12+N12</f>
        <v>52</v>
      </c>
      <c r="D12" s="205">
        <v>18</v>
      </c>
      <c r="E12" s="213">
        <f>F12+G12</f>
        <v>27</v>
      </c>
      <c r="F12" s="205"/>
      <c r="G12" s="205">
        <v>27</v>
      </c>
      <c r="H12" s="205"/>
      <c r="I12" s="205">
        <v>0</v>
      </c>
      <c r="J12" s="205">
        <v>7</v>
      </c>
      <c r="K12" s="205">
        <v>0</v>
      </c>
      <c r="L12" s="205"/>
      <c r="M12" s="205"/>
      <c r="N12" s="206"/>
      <c r="O12" s="39"/>
      <c r="P12" s="39"/>
    </row>
    <row r="13" spans="1:16" ht="22.5" customHeight="1">
      <c r="A13" s="51">
        <v>2</v>
      </c>
      <c r="B13" s="52" t="s">
        <v>97</v>
      </c>
      <c r="C13" s="213">
        <f>D13+E13+H13+I13+J13+K13+L13+M13+N13</f>
        <v>157</v>
      </c>
      <c r="D13" s="205">
        <v>70</v>
      </c>
      <c r="E13" s="213">
        <f>F13+G13</f>
        <v>20</v>
      </c>
      <c r="F13" s="205"/>
      <c r="G13" s="205">
        <v>20</v>
      </c>
      <c r="H13" s="205">
        <v>1</v>
      </c>
      <c r="I13" s="205">
        <v>58</v>
      </c>
      <c r="J13" s="205">
        <v>8</v>
      </c>
      <c r="K13" s="205"/>
      <c r="L13" s="205"/>
      <c r="M13" s="205"/>
      <c r="N13" s="206"/>
      <c r="O13" s="39"/>
      <c r="P13" s="39"/>
    </row>
    <row r="14" spans="1:16" ht="22.5" customHeight="1">
      <c r="A14" s="53" t="s">
        <v>1</v>
      </c>
      <c r="B14" s="68" t="s">
        <v>98</v>
      </c>
      <c r="C14" s="213">
        <f>D14+E14+H14+I14+J14+K14+L14+M14+N14</f>
        <v>0</v>
      </c>
      <c r="D14" s="205"/>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209</v>
      </c>
      <c r="D16" s="213">
        <f t="shared" si="1"/>
        <v>88</v>
      </c>
      <c r="E16" s="213">
        <f t="shared" si="1"/>
        <v>47</v>
      </c>
      <c r="F16" s="213">
        <f t="shared" si="1"/>
        <v>0</v>
      </c>
      <c r="G16" s="213">
        <f t="shared" si="1"/>
        <v>47</v>
      </c>
      <c r="H16" s="213">
        <f t="shared" si="1"/>
        <v>1</v>
      </c>
      <c r="I16" s="213">
        <f t="shared" si="1"/>
        <v>58</v>
      </c>
      <c r="J16" s="213">
        <f t="shared" si="1"/>
        <v>15</v>
      </c>
      <c r="K16" s="213">
        <f t="shared" si="1"/>
        <v>0</v>
      </c>
      <c r="L16" s="213">
        <f t="shared" si="1"/>
        <v>0</v>
      </c>
      <c r="M16" s="213">
        <f t="shared" si="1"/>
        <v>0</v>
      </c>
      <c r="N16" s="213">
        <f t="shared" si="1"/>
        <v>0</v>
      </c>
      <c r="O16" s="39"/>
    </row>
    <row r="17" spans="1:15" ht="22.5" customHeight="1">
      <c r="A17" s="53" t="s">
        <v>39</v>
      </c>
      <c r="B17" s="69" t="s">
        <v>102</v>
      </c>
      <c r="C17" s="213">
        <f>SUM(C18:C24)</f>
        <v>186</v>
      </c>
      <c r="D17" s="213">
        <f>SUM(D18:D24)</f>
        <v>82</v>
      </c>
      <c r="E17" s="216">
        <f>F17+G17</f>
        <v>30</v>
      </c>
      <c r="F17" s="213">
        <f>SUM(F18:F24)</f>
        <v>0</v>
      </c>
      <c r="G17" s="213">
        <f aca="true" t="shared" si="2" ref="G17:N17">SUM(G18:G24)</f>
        <v>30</v>
      </c>
      <c r="H17" s="213">
        <f t="shared" si="2"/>
        <v>1</v>
      </c>
      <c r="I17" s="213">
        <f t="shared" si="2"/>
        <v>58</v>
      </c>
      <c r="J17" s="213">
        <f t="shared" si="2"/>
        <v>15</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159</v>
      </c>
      <c r="D18" s="205">
        <v>75</v>
      </c>
      <c r="E18" s="213">
        <f>F18+G18</f>
        <v>18</v>
      </c>
      <c r="F18" s="205"/>
      <c r="G18" s="205">
        <v>18</v>
      </c>
      <c r="H18" s="205">
        <v>1</v>
      </c>
      <c r="I18" s="205">
        <v>58</v>
      </c>
      <c r="J18" s="205">
        <v>7</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27</v>
      </c>
      <c r="D20" s="205">
        <v>7</v>
      </c>
      <c r="E20" s="213">
        <f t="shared" si="4"/>
        <v>12</v>
      </c>
      <c r="F20" s="205"/>
      <c r="G20" s="205">
        <v>12</v>
      </c>
      <c r="H20" s="205"/>
      <c r="I20" s="205">
        <v>0</v>
      </c>
      <c r="J20" s="205">
        <v>8</v>
      </c>
      <c r="K20" s="205"/>
      <c r="L20" s="205"/>
      <c r="M20" s="205"/>
      <c r="N20" s="206"/>
      <c r="O20" s="39"/>
    </row>
    <row r="21" spans="1:15" ht="21" customHeight="1">
      <c r="A21" s="51" t="s">
        <v>107</v>
      </c>
      <c r="B21" s="52" t="s">
        <v>108</v>
      </c>
      <c r="C21" s="213">
        <f t="shared" si="3"/>
        <v>0</v>
      </c>
      <c r="D21" s="205"/>
      <c r="E21" s="213">
        <f t="shared" si="4"/>
        <v>0</v>
      </c>
      <c r="F21" s="205"/>
      <c r="G21" s="205"/>
      <c r="H21" s="205"/>
      <c r="I21" s="205"/>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23</v>
      </c>
      <c r="D25" s="205">
        <v>6</v>
      </c>
      <c r="E25" s="213">
        <f t="shared" si="4"/>
        <v>17</v>
      </c>
      <c r="F25" s="205"/>
      <c r="G25" s="205">
        <v>17</v>
      </c>
      <c r="H25" s="205"/>
      <c r="I25" s="205">
        <v>0</v>
      </c>
      <c r="J25" s="205">
        <v>0</v>
      </c>
      <c r="K25" s="205"/>
      <c r="L25" s="205"/>
      <c r="M25" s="205"/>
      <c r="N25" s="206"/>
      <c r="O25" s="39"/>
    </row>
    <row r="26" spans="1:15" s="62" customFormat="1" ht="26.25">
      <c r="A26" s="54" t="s">
        <v>45</v>
      </c>
      <c r="B26" s="55" t="s">
        <v>116</v>
      </c>
      <c r="C26" s="232">
        <f>(C18+C19)/C17*100</f>
        <v>85.48387096774194</v>
      </c>
      <c r="D26" s="232">
        <f aca="true" t="shared" si="5" ref="D26:N26">(D18+D19)/D17*100</f>
        <v>91.46341463414635</v>
      </c>
      <c r="E26" s="232">
        <f t="shared" si="5"/>
        <v>60</v>
      </c>
      <c r="F26" s="232" t="e">
        <f t="shared" si="5"/>
        <v>#DIV/0!</v>
      </c>
      <c r="G26" s="232">
        <f t="shared" si="5"/>
        <v>60</v>
      </c>
      <c r="H26" s="232">
        <f t="shared" si="5"/>
        <v>100</v>
      </c>
      <c r="I26" s="232">
        <f t="shared" si="5"/>
        <v>100</v>
      </c>
      <c r="J26" s="232">
        <f t="shared" si="5"/>
        <v>46.666666666666664</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42"/>
  <sheetViews>
    <sheetView zoomScalePageLayoutView="0" workbookViewId="0" topLeftCell="A1">
      <selection activeCell="I20" sqref="I20"/>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IF(SUM(C5:C11)='M1-PH'!C21,SUM(C5:C11),"SAI")</f>
        <v>0</v>
      </c>
    </row>
    <row r="5" spans="1:3" s="9" customFormat="1" ht="14.25" customHeight="1">
      <c r="A5" s="3" t="s">
        <v>41</v>
      </c>
      <c r="B5" s="78" t="s">
        <v>117</v>
      </c>
      <c r="C5" s="207"/>
    </row>
    <row r="6" spans="1:3" s="9" customFormat="1" ht="14.25" customHeight="1">
      <c r="A6" s="3" t="s">
        <v>42</v>
      </c>
      <c r="B6" s="78" t="s">
        <v>118</v>
      </c>
      <c r="C6" s="207"/>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IF(SUM(C13:C14)='M1-PH'!C22,SUM(C13:C14),"SAI")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IF(SUM(C16:C18)='M1-PH'!C24,SUM(C16:C18),"SAI")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IF(SUM(C20:C25)='M1-PH'!C19,SUM(C20:C25),"SAI")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IF(SUM(C27:C29)='M1-PH'!C25,SUM(C27:C29),"SAI")</f>
        <v>23</v>
      </c>
    </row>
    <row r="27" spans="1:3" s="9" customFormat="1" ht="14.25" customHeight="1">
      <c r="A27" s="3" t="s">
        <v>141</v>
      </c>
      <c r="B27" s="78" t="s">
        <v>132</v>
      </c>
      <c r="C27" s="207">
        <v>23</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U64"/>
  <sheetViews>
    <sheetView zoomScalePageLayoutView="0" workbookViewId="0" topLeftCell="A5">
      <selection activeCell="C11" sqref="C11"/>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267</v>
      </c>
      <c r="D11" s="214">
        <f>D12+D13</f>
        <v>193</v>
      </c>
      <c r="E11" s="214">
        <f>F11+G11</f>
        <v>16</v>
      </c>
      <c r="F11" s="214">
        <f>F12+F13</f>
        <v>0</v>
      </c>
      <c r="G11" s="214">
        <f aca="true" t="shared" si="0" ref="G11:O11">G12+G13</f>
        <v>16</v>
      </c>
      <c r="H11" s="214">
        <f t="shared" si="0"/>
        <v>0</v>
      </c>
      <c r="I11" s="214">
        <f t="shared" si="0"/>
        <v>19</v>
      </c>
      <c r="J11" s="214">
        <f t="shared" si="0"/>
        <v>39</v>
      </c>
      <c r="K11" s="214">
        <f t="shared" si="0"/>
        <v>0</v>
      </c>
      <c r="L11" s="214">
        <f t="shared" si="0"/>
        <v>0</v>
      </c>
      <c r="M11" s="214">
        <f t="shared" si="0"/>
        <v>0</v>
      </c>
      <c r="N11" s="214">
        <f t="shared" si="0"/>
        <v>0</v>
      </c>
      <c r="O11" s="214">
        <f t="shared" si="0"/>
        <v>0</v>
      </c>
      <c r="P11" s="264">
        <f>C11+'M1-PH'!C11</f>
        <v>476</v>
      </c>
      <c r="Q11" s="259"/>
      <c r="R11" s="260"/>
      <c r="S11" s="260"/>
      <c r="T11" s="260"/>
      <c r="U11" s="260"/>
    </row>
    <row r="12" spans="1:21" s="90" customFormat="1" ht="22.5" customHeight="1">
      <c r="A12" s="51">
        <v>1</v>
      </c>
      <c r="B12" s="52" t="s">
        <v>96</v>
      </c>
      <c r="C12" s="213">
        <f>D12+E12+H12+I12+J12+K12+L12+M12+N12+O12</f>
        <v>173</v>
      </c>
      <c r="D12" s="215">
        <v>146</v>
      </c>
      <c r="E12" s="214">
        <f>F12+G12</f>
        <v>2</v>
      </c>
      <c r="F12" s="215"/>
      <c r="G12" s="215">
        <v>2</v>
      </c>
      <c r="H12" s="215"/>
      <c r="I12" s="215">
        <v>6</v>
      </c>
      <c r="J12" s="215">
        <v>19</v>
      </c>
      <c r="K12" s="215"/>
      <c r="L12" s="215"/>
      <c r="M12" s="215"/>
      <c r="N12" s="206"/>
      <c r="O12" s="206"/>
      <c r="P12" s="261">
        <f>C12+'M1-PH'!C12</f>
        <v>225</v>
      </c>
      <c r="Q12" s="261"/>
      <c r="R12" s="262"/>
      <c r="S12" s="262"/>
      <c r="T12" s="262"/>
      <c r="U12" s="262"/>
    </row>
    <row r="13" spans="1:21" s="90" customFormat="1" ht="22.5" customHeight="1">
      <c r="A13" s="51">
        <v>2</v>
      </c>
      <c r="B13" s="52" t="s">
        <v>97</v>
      </c>
      <c r="C13" s="213">
        <f>D13+E13+H13+I13+J13+K13+L13+M13+N13+O13</f>
        <v>94</v>
      </c>
      <c r="D13" s="205">
        <v>47</v>
      </c>
      <c r="E13" s="214">
        <f>F13+G13</f>
        <v>14</v>
      </c>
      <c r="F13" s="205"/>
      <c r="G13" s="205">
        <v>14</v>
      </c>
      <c r="H13" s="205"/>
      <c r="I13" s="205">
        <v>13</v>
      </c>
      <c r="J13" s="205">
        <v>20</v>
      </c>
      <c r="K13" s="205"/>
      <c r="L13" s="205"/>
      <c r="M13" s="205"/>
      <c r="N13" s="206"/>
      <c r="O13" s="206"/>
      <c r="P13" s="261">
        <f>C13+'M1-PH'!C13</f>
        <v>251</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c r="J14" s="205"/>
      <c r="K14" s="205"/>
      <c r="L14" s="205"/>
      <c r="M14" s="205"/>
      <c r="N14" s="206"/>
      <c r="O14" s="206"/>
      <c r="P14" s="261">
        <f>C14+'M1-PH'!C14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C15+'M1-PH'!C15</f>
        <v>0</v>
      </c>
      <c r="Q15" s="259"/>
      <c r="R15" s="260"/>
      <c r="S15" s="260"/>
      <c r="T15" s="260"/>
      <c r="U15" s="260"/>
    </row>
    <row r="16" spans="1:21" ht="22.5" customHeight="1">
      <c r="A16" s="53" t="s">
        <v>100</v>
      </c>
      <c r="B16" s="68" t="s">
        <v>101</v>
      </c>
      <c r="C16" s="213">
        <f>C17+C25</f>
        <v>267</v>
      </c>
      <c r="D16" s="213">
        <f>D17+D25</f>
        <v>193</v>
      </c>
      <c r="E16" s="213">
        <f>E17+E25</f>
        <v>16</v>
      </c>
      <c r="F16" s="213">
        <f>F17+F25</f>
        <v>0</v>
      </c>
      <c r="G16" s="213">
        <f aca="true" t="shared" si="1" ref="G16:O16">G17+G25</f>
        <v>16</v>
      </c>
      <c r="H16" s="213">
        <f t="shared" si="1"/>
        <v>0</v>
      </c>
      <c r="I16" s="213">
        <f t="shared" si="1"/>
        <v>19</v>
      </c>
      <c r="J16" s="213">
        <f t="shared" si="1"/>
        <v>39</v>
      </c>
      <c r="K16" s="213">
        <f t="shared" si="1"/>
        <v>0</v>
      </c>
      <c r="L16" s="213">
        <f t="shared" si="1"/>
        <v>0</v>
      </c>
      <c r="M16" s="213">
        <f t="shared" si="1"/>
        <v>0</v>
      </c>
      <c r="N16" s="213">
        <f t="shared" si="1"/>
        <v>0</v>
      </c>
      <c r="O16" s="213">
        <f t="shared" si="1"/>
        <v>0</v>
      </c>
      <c r="P16" s="264">
        <f>C16+'M1-PH'!C16</f>
        <v>476</v>
      </c>
      <c r="Q16" s="260"/>
      <c r="R16" s="260"/>
      <c r="S16" s="260"/>
      <c r="T16" s="260"/>
      <c r="U16" s="260"/>
    </row>
    <row r="17" spans="1:21" ht="22.5" customHeight="1">
      <c r="A17" s="53" t="s">
        <v>39</v>
      </c>
      <c r="B17" s="69" t="s">
        <v>102</v>
      </c>
      <c r="C17" s="213">
        <f>SUM(C18:C24)</f>
        <v>256</v>
      </c>
      <c r="D17" s="213">
        <f>SUM(D18:D24)</f>
        <v>182</v>
      </c>
      <c r="E17" s="213">
        <f>F17+G17</f>
        <v>16</v>
      </c>
      <c r="F17" s="213">
        <f>SUM(F18:F24)</f>
        <v>0</v>
      </c>
      <c r="G17" s="213">
        <f aca="true" t="shared" si="2" ref="G17:O17">SUM(G18:G24)</f>
        <v>16</v>
      </c>
      <c r="H17" s="213">
        <f t="shared" si="2"/>
        <v>0</v>
      </c>
      <c r="I17" s="213">
        <f t="shared" si="2"/>
        <v>19</v>
      </c>
      <c r="J17" s="213">
        <f t="shared" si="2"/>
        <v>39</v>
      </c>
      <c r="K17" s="213">
        <f t="shared" si="2"/>
        <v>0</v>
      </c>
      <c r="L17" s="213">
        <f t="shared" si="2"/>
        <v>0</v>
      </c>
      <c r="M17" s="213">
        <f t="shared" si="2"/>
        <v>0</v>
      </c>
      <c r="N17" s="213">
        <f t="shared" si="2"/>
        <v>0</v>
      </c>
      <c r="O17" s="213">
        <f t="shared" si="2"/>
        <v>0</v>
      </c>
      <c r="P17" s="264">
        <f>C17+'M1-PH'!C17</f>
        <v>442</v>
      </c>
      <c r="Q17" s="260"/>
      <c r="R17" s="260"/>
      <c r="S17" s="260"/>
      <c r="T17" s="260"/>
      <c r="U17" s="260"/>
    </row>
    <row r="18" spans="1:21" ht="22.5" customHeight="1">
      <c r="A18" s="51" t="s">
        <v>41</v>
      </c>
      <c r="B18" s="52" t="s">
        <v>103</v>
      </c>
      <c r="C18" s="213">
        <f aca="true" t="shared" si="3" ref="C18:C24">D18+E18+H18+I18+J18+K18+L18+M18+N18+O18</f>
        <v>32</v>
      </c>
      <c r="D18" s="212">
        <v>20</v>
      </c>
      <c r="E18" s="217">
        <f aca="true" t="shared" si="4" ref="E18:E25">F18+G18</f>
        <v>6</v>
      </c>
      <c r="F18" s="212"/>
      <c r="G18" s="212">
        <v>6</v>
      </c>
      <c r="H18" s="212"/>
      <c r="I18" s="212">
        <v>5</v>
      </c>
      <c r="J18" s="212">
        <v>1</v>
      </c>
      <c r="K18" s="212"/>
      <c r="L18" s="212"/>
      <c r="M18" s="212"/>
      <c r="N18" s="206"/>
      <c r="O18" s="206"/>
      <c r="P18" s="261">
        <f>C18+'M1-PH'!C18</f>
        <v>191</v>
      </c>
      <c r="Q18" s="260"/>
      <c r="R18" s="260"/>
      <c r="S18" s="260"/>
      <c r="T18" s="260"/>
      <c r="U18" s="260"/>
    </row>
    <row r="19" spans="1:21" ht="15.75">
      <c r="A19" s="51" t="s">
        <v>42</v>
      </c>
      <c r="B19" s="52" t="s">
        <v>104</v>
      </c>
      <c r="C19" s="213">
        <f t="shared" si="3"/>
        <v>4</v>
      </c>
      <c r="D19" s="212">
        <v>4</v>
      </c>
      <c r="E19" s="217">
        <f t="shared" si="4"/>
        <v>0</v>
      </c>
      <c r="F19" s="212"/>
      <c r="G19" s="212"/>
      <c r="H19" s="212"/>
      <c r="I19" s="212"/>
      <c r="J19" s="212"/>
      <c r="K19" s="212"/>
      <c r="L19" s="212"/>
      <c r="M19" s="212"/>
      <c r="N19" s="206"/>
      <c r="O19" s="206"/>
      <c r="P19" s="261">
        <f>C19+'M1-PH'!C19</f>
        <v>4</v>
      </c>
      <c r="Q19" s="260"/>
      <c r="R19" s="260"/>
      <c r="S19" s="260"/>
      <c r="T19" s="260"/>
      <c r="U19" s="260"/>
    </row>
    <row r="20" spans="1:21" ht="15.75">
      <c r="A20" s="51" t="s">
        <v>105</v>
      </c>
      <c r="B20" s="52" t="s">
        <v>106</v>
      </c>
      <c r="C20" s="213">
        <f t="shared" si="3"/>
        <v>202</v>
      </c>
      <c r="D20" s="212">
        <v>141</v>
      </c>
      <c r="E20" s="217">
        <f t="shared" si="4"/>
        <v>10</v>
      </c>
      <c r="F20" s="212"/>
      <c r="G20" s="212">
        <v>10</v>
      </c>
      <c r="H20" s="212"/>
      <c r="I20" s="212">
        <v>13</v>
      </c>
      <c r="J20" s="212">
        <v>38</v>
      </c>
      <c r="K20" s="212"/>
      <c r="L20" s="212"/>
      <c r="M20" s="212"/>
      <c r="N20" s="206"/>
      <c r="O20" s="206"/>
      <c r="P20" s="261">
        <f>C20+'M1-PH'!C20</f>
        <v>229</v>
      </c>
      <c r="Q20" s="260"/>
      <c r="R20" s="260"/>
      <c r="S20" s="260"/>
      <c r="T20" s="260"/>
      <c r="U20" s="260"/>
    </row>
    <row r="21" spans="1:21" ht="22.5" customHeight="1">
      <c r="A21" s="51" t="s">
        <v>107</v>
      </c>
      <c r="B21" s="52" t="s">
        <v>108</v>
      </c>
      <c r="C21" s="213">
        <f t="shared" si="3"/>
        <v>14</v>
      </c>
      <c r="D21" s="205">
        <v>13</v>
      </c>
      <c r="E21" s="217">
        <f t="shared" si="4"/>
        <v>0</v>
      </c>
      <c r="F21" s="205"/>
      <c r="G21" s="205"/>
      <c r="H21" s="205"/>
      <c r="I21" s="205">
        <v>1</v>
      </c>
      <c r="J21" s="205"/>
      <c r="K21" s="205"/>
      <c r="L21" s="205"/>
      <c r="M21" s="205"/>
      <c r="N21" s="206"/>
      <c r="O21" s="206"/>
      <c r="P21" s="261">
        <f>C21+'M1-PH'!C21</f>
        <v>14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C22+'M1-PH'!C22</f>
        <v>0</v>
      </c>
      <c r="Q22" s="260"/>
      <c r="R22" s="260"/>
      <c r="S22" s="260"/>
      <c r="T22" s="260"/>
      <c r="U22" s="260"/>
    </row>
    <row r="23" spans="1:21" ht="25.5">
      <c r="A23" s="51" t="s">
        <v>111</v>
      </c>
      <c r="B23" s="70" t="s">
        <v>112</v>
      </c>
      <c r="C23" s="213">
        <f t="shared" si="3"/>
        <v>0</v>
      </c>
      <c r="D23" s="212"/>
      <c r="E23" s="217">
        <f t="shared" si="4"/>
        <v>0</v>
      </c>
      <c r="F23" s="212"/>
      <c r="G23" s="212"/>
      <c r="H23" s="212"/>
      <c r="I23" s="212"/>
      <c r="J23" s="212"/>
      <c r="K23" s="212"/>
      <c r="L23" s="212"/>
      <c r="M23" s="212"/>
      <c r="N23" s="206"/>
      <c r="O23" s="206"/>
      <c r="P23" s="261">
        <f>C23+'M1-PH'!C23</f>
        <v>0</v>
      </c>
      <c r="Q23" s="260"/>
      <c r="R23" s="260"/>
      <c r="S23" s="260"/>
      <c r="T23" s="260"/>
      <c r="U23" s="260"/>
    </row>
    <row r="24" spans="1:21" ht="22.5" customHeight="1">
      <c r="A24" s="51" t="s">
        <v>113</v>
      </c>
      <c r="B24" s="52" t="s">
        <v>114</v>
      </c>
      <c r="C24" s="213">
        <f t="shared" si="3"/>
        <v>4</v>
      </c>
      <c r="D24" s="205">
        <v>4</v>
      </c>
      <c r="E24" s="217">
        <f t="shared" si="4"/>
        <v>0</v>
      </c>
      <c r="F24" s="205"/>
      <c r="G24" s="205"/>
      <c r="H24" s="205"/>
      <c r="I24" s="205"/>
      <c r="J24" s="205"/>
      <c r="K24" s="205"/>
      <c r="L24" s="205"/>
      <c r="M24" s="205"/>
      <c r="N24" s="206"/>
      <c r="O24" s="206"/>
      <c r="P24" s="261">
        <f>C24+'M1-PH'!C24</f>
        <v>4</v>
      </c>
      <c r="Q24" s="260"/>
      <c r="R24" s="260"/>
      <c r="S24" s="260"/>
      <c r="T24" s="260"/>
      <c r="U24" s="260"/>
    </row>
    <row r="25" spans="1:21" ht="22.5" customHeight="1">
      <c r="A25" s="53" t="s">
        <v>40</v>
      </c>
      <c r="B25" s="68" t="s">
        <v>115</v>
      </c>
      <c r="C25" s="213">
        <f>D25+E25+H25+I25+J25+K25+L25+M25+N25+O25</f>
        <v>11</v>
      </c>
      <c r="D25" s="205">
        <v>11</v>
      </c>
      <c r="E25" s="217">
        <f t="shared" si="4"/>
        <v>0</v>
      </c>
      <c r="F25" s="205"/>
      <c r="G25" s="205">
        <v>0</v>
      </c>
      <c r="H25" s="205"/>
      <c r="I25" s="205">
        <v>0</v>
      </c>
      <c r="J25" s="205"/>
      <c r="K25" s="205"/>
      <c r="L25" s="205"/>
      <c r="M25" s="205"/>
      <c r="N25" s="206"/>
      <c r="O25" s="206"/>
      <c r="P25" s="261">
        <f>C25+'M1-PH'!C25</f>
        <v>34</v>
      </c>
      <c r="Q25" s="260"/>
      <c r="R25" s="260"/>
      <c r="S25" s="260"/>
      <c r="T25" s="260"/>
      <c r="U25" s="260"/>
    </row>
    <row r="26" spans="1:21" ht="32.25" customHeight="1">
      <c r="A26" s="54" t="s">
        <v>45</v>
      </c>
      <c r="B26" s="55" t="s">
        <v>116</v>
      </c>
      <c r="C26" s="231">
        <f>(C18+C19)/C17*100</f>
        <v>14.0625</v>
      </c>
      <c r="D26" s="231">
        <f aca="true" t="shared" si="5" ref="D26:O26">(D18+D19)/D17*100</f>
        <v>13.186813186813188</v>
      </c>
      <c r="E26" s="231">
        <f t="shared" si="5"/>
        <v>37.5</v>
      </c>
      <c r="F26" s="231" t="e">
        <f t="shared" si="5"/>
        <v>#DIV/0!</v>
      </c>
      <c r="G26" s="231">
        <f t="shared" si="5"/>
        <v>37.5</v>
      </c>
      <c r="H26" s="231" t="e">
        <f t="shared" si="5"/>
        <v>#DIV/0!</v>
      </c>
      <c r="I26" s="231">
        <f t="shared" si="5"/>
        <v>26.31578947368421</v>
      </c>
      <c r="J26" s="231">
        <f t="shared" si="5"/>
        <v>2.564102564102564</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C40"/>
  <sheetViews>
    <sheetView zoomScalePageLayoutView="0" workbookViewId="0" topLeftCell="A1">
      <selection activeCell="C11" sqref="C11"/>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IF(SUM(C5:C13)='M2-PH'!C21,SUM(C5:C13),"SAI")</f>
        <v>14</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14</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IF(SUM(C15:C16)='M2-PH'!C22,SUM(C15:C16),"SAI")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IF(SUM(C18:C20)='M2-PH'!C24,SUM(C18:C20),"SAI")</f>
        <v>4</v>
      </c>
    </row>
    <row r="18" spans="1:3" s="9" customFormat="1" ht="15" customHeight="1">
      <c r="A18" s="93" t="s">
        <v>125</v>
      </c>
      <c r="B18" s="78" t="s">
        <v>161</v>
      </c>
      <c r="C18" s="208">
        <v>4</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IF(SUM(C22:C28)='M2-PH'!C19,SUM(C22:C28),"SAI")</f>
        <v>4</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4</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IF(SUM(C30:C32)='M2-PH'!C25,SUM(C30:C32),"SAI")</f>
        <v>11</v>
      </c>
    </row>
    <row r="30" spans="1:3" ht="15" customHeight="1">
      <c r="A30" s="93" t="s">
        <v>141</v>
      </c>
      <c r="B30" s="78" t="s">
        <v>132</v>
      </c>
      <c r="C30" s="218">
        <v>11</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W63"/>
  <sheetViews>
    <sheetView zoomScalePageLayoutView="0" workbookViewId="0" topLeftCell="A5">
      <selection activeCell="C11" sqref="C11"/>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242"/>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238" t="s">
        <v>179</v>
      </c>
      <c r="G9" s="243" t="s">
        <v>180</v>
      </c>
      <c r="H9" s="687"/>
      <c r="I9" s="687"/>
      <c r="J9" s="687"/>
      <c r="K9" s="687"/>
      <c r="L9" s="687"/>
      <c r="M9" s="687"/>
      <c r="N9" s="685"/>
      <c r="O9" s="239"/>
      <c r="P9" s="239"/>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1016256</v>
      </c>
      <c r="D11" s="250">
        <f>D12+D13</f>
        <v>268337</v>
      </c>
      <c r="E11" s="250">
        <f>F11+G11</f>
        <v>274249</v>
      </c>
      <c r="F11" s="250">
        <f>F12+F13</f>
        <v>0</v>
      </c>
      <c r="G11" s="250">
        <f aca="true" t="shared" si="0" ref="G11:N11">G12+G13</f>
        <v>274249</v>
      </c>
      <c r="H11" s="250">
        <f t="shared" si="0"/>
        <v>200</v>
      </c>
      <c r="I11" s="250">
        <f t="shared" si="0"/>
        <v>17766</v>
      </c>
      <c r="J11" s="250">
        <f t="shared" si="0"/>
        <v>455704</v>
      </c>
      <c r="K11" s="250">
        <f t="shared" si="0"/>
        <v>0</v>
      </c>
      <c r="L11" s="250">
        <f t="shared" si="0"/>
        <v>0</v>
      </c>
      <c r="M11" s="250">
        <f t="shared" si="0"/>
        <v>0</v>
      </c>
      <c r="N11" s="250">
        <f t="shared" si="0"/>
        <v>0</v>
      </c>
      <c r="O11" s="258">
        <f>C12+C13</f>
        <v>1016256</v>
      </c>
      <c r="P11" s="255"/>
      <c r="Q11" s="256"/>
      <c r="R11" s="256"/>
      <c r="S11" s="256"/>
      <c r="T11" s="256"/>
      <c r="U11" s="256"/>
      <c r="V11" s="256"/>
      <c r="W11" s="256"/>
    </row>
    <row r="12" spans="1:23" ht="21" customHeight="1">
      <c r="A12" s="111">
        <v>1</v>
      </c>
      <c r="B12" s="112" t="s">
        <v>96</v>
      </c>
      <c r="C12" s="249">
        <f>D12+E12+H12+I12+J12+K12+L12+M12+N12</f>
        <v>641364</v>
      </c>
      <c r="D12" s="251">
        <v>98867</v>
      </c>
      <c r="E12" s="250">
        <f>F12+G12</f>
        <v>218435</v>
      </c>
      <c r="F12" s="251"/>
      <c r="G12" s="251">
        <v>218435</v>
      </c>
      <c r="H12" s="251"/>
      <c r="I12" s="251">
        <v>0</v>
      </c>
      <c r="J12" s="251">
        <v>324062</v>
      </c>
      <c r="K12" s="251"/>
      <c r="L12" s="251"/>
      <c r="M12" s="251"/>
      <c r="N12" s="252"/>
      <c r="O12" s="258">
        <f>C16+C14</f>
        <v>1016256</v>
      </c>
      <c r="P12" s="255"/>
      <c r="Q12" s="256"/>
      <c r="R12" s="256"/>
      <c r="S12" s="256"/>
      <c r="T12" s="256"/>
      <c r="U12" s="256"/>
      <c r="V12" s="256"/>
      <c r="W12" s="256"/>
    </row>
    <row r="13" spans="1:23" ht="21" customHeight="1">
      <c r="A13" s="111">
        <v>2</v>
      </c>
      <c r="B13" s="112" t="s">
        <v>97</v>
      </c>
      <c r="C13" s="249">
        <f>D13+E13+H13+I13+J13+K13+L13+M13+N13</f>
        <v>374892</v>
      </c>
      <c r="D13" s="253">
        <v>169470</v>
      </c>
      <c r="E13" s="250">
        <f>F13+G13</f>
        <v>55814</v>
      </c>
      <c r="F13" s="253"/>
      <c r="G13" s="253">
        <v>55814</v>
      </c>
      <c r="H13" s="253">
        <v>200</v>
      </c>
      <c r="I13" s="253">
        <v>17766</v>
      </c>
      <c r="J13" s="253">
        <v>131642</v>
      </c>
      <c r="K13" s="253"/>
      <c r="L13" s="253"/>
      <c r="M13" s="253"/>
      <c r="N13" s="252"/>
      <c r="O13" s="258">
        <f>O12-O11</f>
        <v>0</v>
      </c>
      <c r="P13" s="255"/>
      <c r="Q13" s="256"/>
      <c r="R13" s="256"/>
      <c r="S13" s="256"/>
      <c r="T13" s="256"/>
      <c r="U13" s="256"/>
      <c r="V13" s="256"/>
      <c r="W13" s="256"/>
    </row>
    <row r="14" spans="1:23" ht="21" customHeight="1">
      <c r="A14" s="113" t="s">
        <v>1</v>
      </c>
      <c r="B14" s="114" t="s">
        <v>98</v>
      </c>
      <c r="C14" s="249">
        <f>D14+E14+H14+I14+J14+K14+L14+M14+N14</f>
        <v>0</v>
      </c>
      <c r="D14" s="253"/>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1016256</v>
      </c>
      <c r="D16" s="249">
        <f>D17+D26</f>
        <v>268337</v>
      </c>
      <c r="E16" s="249">
        <f aca="true" t="shared" si="1" ref="E16:N16">E17+E26</f>
        <v>274249</v>
      </c>
      <c r="F16" s="249">
        <f>F17+F26</f>
        <v>0</v>
      </c>
      <c r="G16" s="249">
        <f t="shared" si="1"/>
        <v>274249</v>
      </c>
      <c r="H16" s="249">
        <f t="shared" si="1"/>
        <v>200</v>
      </c>
      <c r="I16" s="249">
        <f t="shared" si="1"/>
        <v>17766</v>
      </c>
      <c r="J16" s="249">
        <f t="shared" si="1"/>
        <v>455704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795807</v>
      </c>
      <c r="D17" s="249">
        <f>SUM(D18:D25)</f>
        <v>266323</v>
      </c>
      <c r="E17" s="250">
        <f>F17+G17</f>
        <v>55814</v>
      </c>
      <c r="F17" s="249">
        <f>SUM(F18:F25)</f>
        <v>0</v>
      </c>
      <c r="G17" s="249">
        <f aca="true" t="shared" si="2" ref="G17:N17">SUM(G18:G25)</f>
        <v>55814</v>
      </c>
      <c r="H17" s="249">
        <f t="shared" si="2"/>
        <v>200</v>
      </c>
      <c r="I17" s="249">
        <f t="shared" si="2"/>
        <v>17766</v>
      </c>
      <c r="J17" s="249">
        <f t="shared" si="2"/>
        <v>455704</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303416</v>
      </c>
      <c r="D18" s="254">
        <v>171914</v>
      </c>
      <c r="E18" s="250">
        <f>F18+G18</f>
        <v>55814</v>
      </c>
      <c r="F18" s="254"/>
      <c r="G18" s="254">
        <v>55814</v>
      </c>
      <c r="H18" s="254">
        <v>200</v>
      </c>
      <c r="I18" s="254">
        <v>17766</v>
      </c>
      <c r="J18" s="254">
        <v>57722</v>
      </c>
      <c r="K18" s="254"/>
      <c r="L18" s="254"/>
      <c r="M18" s="254"/>
      <c r="N18" s="252"/>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492391</v>
      </c>
      <c r="D21" s="254">
        <v>94409</v>
      </c>
      <c r="E21" s="250">
        <f t="shared" si="4"/>
        <v>0</v>
      </c>
      <c r="F21" s="254"/>
      <c r="G21" s="254">
        <v>0</v>
      </c>
      <c r="H21" s="254"/>
      <c r="I21" s="254">
        <v>0</v>
      </c>
      <c r="J21" s="254">
        <v>397982</v>
      </c>
      <c r="K21" s="254"/>
      <c r="L21" s="254"/>
      <c r="M21" s="254"/>
      <c r="N21" s="252"/>
      <c r="O21" s="255"/>
      <c r="P21" s="257"/>
      <c r="Q21" s="256"/>
      <c r="R21" s="256"/>
      <c r="S21" s="256"/>
      <c r="T21" s="256"/>
      <c r="U21" s="256"/>
      <c r="V21" s="256"/>
      <c r="W21" s="256"/>
    </row>
    <row r="22" spans="1:23" ht="21" customHeight="1">
      <c r="A22" s="111" t="s">
        <v>109</v>
      </c>
      <c r="B22" s="112" t="s">
        <v>108</v>
      </c>
      <c r="C22" s="249">
        <f t="shared" si="3"/>
        <v>0</v>
      </c>
      <c r="D22" s="253"/>
      <c r="E22" s="250">
        <f t="shared" si="4"/>
        <v>0</v>
      </c>
      <c r="F22" s="253"/>
      <c r="G22" s="253"/>
      <c r="H22" s="253"/>
      <c r="I22" s="253"/>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220449</v>
      </c>
      <c r="D26" s="253">
        <v>2014</v>
      </c>
      <c r="E26" s="250">
        <f t="shared" si="4"/>
        <v>218435</v>
      </c>
      <c r="F26" s="253"/>
      <c r="G26" s="253">
        <v>218435</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38.12683225958053</v>
      </c>
      <c r="D27" s="230">
        <f aca="true" t="shared" si="5" ref="D27:N27">(D18+D19+D20)/D17*100</f>
        <v>64.55094002395587</v>
      </c>
      <c r="E27" s="230">
        <f t="shared" si="5"/>
        <v>100</v>
      </c>
      <c r="F27" s="230" t="e">
        <f t="shared" si="5"/>
        <v>#DIV/0!</v>
      </c>
      <c r="G27" s="230">
        <f t="shared" si="5"/>
        <v>100</v>
      </c>
      <c r="H27" s="230">
        <f t="shared" si="5"/>
        <v>100</v>
      </c>
      <c r="I27" s="230">
        <f t="shared" si="5"/>
        <v>100</v>
      </c>
      <c r="J27" s="230">
        <f t="shared" si="5"/>
        <v>12.66655548338395</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241"/>
      <c r="J40" s="241"/>
      <c r="K40" s="100"/>
      <c r="L40" s="100"/>
      <c r="M40" s="100"/>
    </row>
    <row r="41" spans="1:13" ht="17.25">
      <c r="A41" s="124"/>
      <c r="B41" s="709"/>
      <c r="C41" s="709"/>
      <c r="D41" s="709"/>
      <c r="E41" s="709"/>
      <c r="F41" s="709"/>
      <c r="G41" s="240"/>
      <c r="H41" s="240"/>
      <c r="I41" s="100"/>
      <c r="J41" s="100"/>
      <c r="K41" s="100"/>
      <c r="L41" s="100"/>
      <c r="M41" s="100"/>
    </row>
    <row r="42" spans="1:13" ht="15.75">
      <c r="A42" s="124"/>
      <c r="B42" s="710"/>
      <c r="C42" s="710"/>
      <c r="D42" s="710"/>
      <c r="E42" s="710"/>
      <c r="F42" s="710"/>
      <c r="G42" s="241"/>
      <c r="H42" s="241"/>
      <c r="I42" s="100"/>
      <c r="J42" s="100"/>
      <c r="K42" s="126"/>
      <c r="L42" s="126"/>
      <c r="M42" s="126"/>
    </row>
    <row r="43" spans="1:13" ht="15">
      <c r="A43" s="124"/>
      <c r="B43" s="710"/>
      <c r="C43" s="710"/>
      <c r="D43" s="710"/>
      <c r="E43" s="710"/>
      <c r="F43" s="710"/>
      <c r="G43" s="241"/>
      <c r="H43" s="241"/>
      <c r="I43" s="100"/>
      <c r="J43" s="100"/>
      <c r="K43" s="100"/>
      <c r="L43" s="100"/>
      <c r="M43" s="100"/>
    </row>
    <row r="44" spans="1:13" ht="15">
      <c r="A44" s="124"/>
      <c r="B44" s="710"/>
      <c r="C44" s="710"/>
      <c r="D44" s="710"/>
      <c r="E44" s="710"/>
      <c r="F44" s="710"/>
      <c r="G44" s="241"/>
      <c r="H44" s="241"/>
      <c r="I44" s="100"/>
      <c r="J44" s="100"/>
      <c r="K44" s="100"/>
      <c r="L44" s="100"/>
      <c r="M44" s="100"/>
    </row>
    <row r="45" spans="1:13" ht="15">
      <c r="A45" s="124"/>
      <c r="B45" s="710"/>
      <c r="C45" s="710"/>
      <c r="D45" s="710"/>
      <c r="E45" s="710"/>
      <c r="F45" s="710"/>
      <c r="G45" s="241"/>
      <c r="H45" s="241"/>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D41"/>
  <sheetViews>
    <sheetView zoomScalePageLayoutView="0" workbookViewId="0" topLeftCell="A1">
      <selection activeCell="C11" sqref="C11"/>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IF(SUM(C5:C11)='M3-PH'!C22,SUM(C5:C11),"SAI")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IF(SUM(C13:C14)='M3-PH'!C23,SUM(C13:C14),"SAI")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IF(SUM(C16:C18)='M3-PH'!C25,SUM(C16:C18),"SAI")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IF(SUM(C20:C25)='M3-PH'!C19,SUM(C20:C25),"SAI")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IF(SUM(C27:C29)='M3-PH'!C26,SUM(C27:C29),"SAI")</f>
        <v>220449</v>
      </c>
    </row>
    <row r="27" spans="1:3" s="132" customFormat="1" ht="14.25" customHeight="1">
      <c r="A27" s="134" t="s">
        <v>141</v>
      </c>
      <c r="B27" s="140" t="s">
        <v>132</v>
      </c>
      <c r="C27" s="222">
        <v>220449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33"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Q62"/>
  <sheetViews>
    <sheetView zoomScalePageLayoutView="0" workbookViewId="0" topLeftCell="A3">
      <selection activeCell="C11" sqref="C11"/>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235"/>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238" t="s">
        <v>93</v>
      </c>
      <c r="G9" s="243" t="s">
        <v>94</v>
      </c>
      <c r="H9" s="687"/>
      <c r="I9" s="687"/>
      <c r="J9" s="687"/>
      <c r="K9" s="687"/>
      <c r="L9" s="687"/>
      <c r="M9" s="687"/>
      <c r="N9" s="687"/>
      <c r="O9" s="687"/>
      <c r="P9" s="239"/>
      <c r="Q9" s="239"/>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56319987</v>
      </c>
      <c r="D11" s="244">
        <f>D12+D13</f>
        <v>19856817</v>
      </c>
      <c r="E11" s="244">
        <f>F11+G11</f>
        <v>1101361</v>
      </c>
      <c r="F11" s="244">
        <f>F12+F13</f>
        <v>0</v>
      </c>
      <c r="G11" s="244">
        <f aca="true" t="shared" si="0" ref="G11:O11">G12+G13</f>
        <v>1101361</v>
      </c>
      <c r="H11" s="244">
        <f t="shared" si="0"/>
        <v>0</v>
      </c>
      <c r="I11" s="244">
        <f t="shared" si="0"/>
        <v>750808</v>
      </c>
      <c r="J11" s="244">
        <f t="shared" si="0"/>
        <v>34611001</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30615821</v>
      </c>
      <c r="D12" s="247">
        <v>15305815</v>
      </c>
      <c r="E12" s="244">
        <f aca="true" t="shared" si="1" ref="E12:E25">F12+G12</f>
        <v>379754</v>
      </c>
      <c r="F12" s="247"/>
      <c r="G12" s="247">
        <v>379754</v>
      </c>
      <c r="H12" s="247"/>
      <c r="I12" s="247">
        <v>214745</v>
      </c>
      <c r="J12" s="247">
        <v>14715507</v>
      </c>
      <c r="K12" s="247"/>
      <c r="L12" s="247"/>
      <c r="M12" s="247"/>
      <c r="N12" s="247"/>
      <c r="O12" s="247"/>
      <c r="P12" s="127"/>
      <c r="Q12" s="127"/>
    </row>
    <row r="13" spans="1:17" ht="21" customHeight="1">
      <c r="A13" s="111">
        <v>2</v>
      </c>
      <c r="B13" s="112" t="s">
        <v>97</v>
      </c>
      <c r="C13" s="244">
        <f>D13+E13+H13+I13+J13+K13+L13+M13+N13+O13</f>
        <v>25704166</v>
      </c>
      <c r="D13" s="247">
        <v>4551002</v>
      </c>
      <c r="E13" s="244">
        <f t="shared" si="1"/>
        <v>721607</v>
      </c>
      <c r="F13" s="247"/>
      <c r="G13" s="247">
        <v>721607</v>
      </c>
      <c r="H13" s="247"/>
      <c r="I13" s="247">
        <v>536063</v>
      </c>
      <c r="J13" s="247">
        <v>19895494</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c r="I14" s="247"/>
      <c r="J14" s="247"/>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56319987</v>
      </c>
      <c r="D16" s="244">
        <f>D17+D25</f>
        <v>19856817</v>
      </c>
      <c r="E16" s="244">
        <f t="shared" si="1"/>
        <v>1101361</v>
      </c>
      <c r="F16" s="244">
        <f>F17+F25</f>
        <v>0</v>
      </c>
      <c r="G16" s="244">
        <f aca="true" t="shared" si="2" ref="G16:O16">G17+G25</f>
        <v>1101361</v>
      </c>
      <c r="H16" s="244">
        <f t="shared" si="2"/>
        <v>0</v>
      </c>
      <c r="I16" s="244">
        <f t="shared" si="2"/>
        <v>750808</v>
      </c>
      <c r="J16" s="244">
        <f t="shared" si="2"/>
        <v>34611001</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53992766</v>
      </c>
      <c r="D17" s="244">
        <f>SUM(D18:D24)</f>
        <v>17978596</v>
      </c>
      <c r="E17" s="244">
        <f t="shared" si="1"/>
        <v>652361</v>
      </c>
      <c r="F17" s="244">
        <f>SUM(F18:F24)</f>
        <v>0</v>
      </c>
      <c r="G17" s="244">
        <f>SUM(G18:G24)</f>
        <v>652361</v>
      </c>
      <c r="H17" s="244">
        <f>SUM(H18:H24)</f>
        <v>0</v>
      </c>
      <c r="I17" s="244">
        <f aca="true" t="shared" si="3" ref="I17:O17">SUM(I18:I24)</f>
        <v>750808</v>
      </c>
      <c r="J17" s="244">
        <f t="shared" si="3"/>
        <v>34611001</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1641347</v>
      </c>
      <c r="D18" s="247">
        <v>1581043</v>
      </c>
      <c r="E18" s="244">
        <f t="shared" si="1"/>
        <v>34365</v>
      </c>
      <c r="F18" s="247"/>
      <c r="G18" s="247">
        <v>34365</v>
      </c>
      <c r="H18" s="247"/>
      <c r="I18" s="247">
        <v>17939</v>
      </c>
      <c r="J18" s="247">
        <v>8000</v>
      </c>
      <c r="K18" s="247"/>
      <c r="L18" s="247"/>
      <c r="M18" s="247"/>
      <c r="N18" s="247"/>
      <c r="O18" s="247"/>
      <c r="P18" s="127"/>
      <c r="Q18" s="120"/>
    </row>
    <row r="19" spans="1:17" ht="15.75">
      <c r="A19" s="111" t="s">
        <v>42</v>
      </c>
      <c r="B19" s="112" t="s">
        <v>104</v>
      </c>
      <c r="C19" s="244">
        <f t="shared" si="4"/>
        <v>239859</v>
      </c>
      <c r="D19" s="247">
        <v>239859</v>
      </c>
      <c r="E19" s="244">
        <f t="shared" si="1"/>
        <v>0</v>
      </c>
      <c r="F19" s="247"/>
      <c r="G19" s="247"/>
      <c r="H19" s="247"/>
      <c r="I19" s="247">
        <v>0</v>
      </c>
      <c r="J19" s="247"/>
      <c r="K19" s="247"/>
      <c r="L19" s="247"/>
      <c r="M19" s="247"/>
      <c r="N19" s="247"/>
      <c r="O19" s="247"/>
      <c r="P19" s="127"/>
      <c r="Q19" s="120"/>
    </row>
    <row r="20" spans="1:17" ht="15.75">
      <c r="A20" s="111" t="s">
        <v>105</v>
      </c>
      <c r="B20" s="112" t="s">
        <v>106</v>
      </c>
      <c r="C20" s="244">
        <f t="shared" si="4"/>
        <v>49121519</v>
      </c>
      <c r="D20" s="247">
        <v>13167653</v>
      </c>
      <c r="E20" s="244">
        <f t="shared" si="1"/>
        <v>617996</v>
      </c>
      <c r="F20" s="247"/>
      <c r="G20" s="247">
        <v>617996</v>
      </c>
      <c r="H20" s="247"/>
      <c r="I20" s="247">
        <v>732869</v>
      </c>
      <c r="J20" s="247">
        <v>34603001</v>
      </c>
      <c r="K20" s="247"/>
      <c r="L20" s="247"/>
      <c r="M20" s="247"/>
      <c r="N20" s="247"/>
      <c r="O20" s="247"/>
      <c r="P20" s="127"/>
      <c r="Q20" s="120"/>
    </row>
    <row r="21" spans="1:17" ht="21" customHeight="1">
      <c r="A21" s="111" t="s">
        <v>107</v>
      </c>
      <c r="B21" s="112" t="s">
        <v>108</v>
      </c>
      <c r="C21" s="244">
        <f t="shared" si="4"/>
        <v>1991199</v>
      </c>
      <c r="D21" s="247">
        <v>1991199</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998842</v>
      </c>
      <c r="D24" s="247">
        <v>998842</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2327221</v>
      </c>
      <c r="D25" s="247">
        <v>1878221</v>
      </c>
      <c r="E25" s="244">
        <f t="shared" si="1"/>
        <v>449000</v>
      </c>
      <c r="F25" s="247"/>
      <c r="G25" s="247">
        <v>449000</v>
      </c>
      <c r="H25" s="247"/>
      <c r="I25" s="247">
        <v>0</v>
      </c>
      <c r="J25" s="247">
        <v>0</v>
      </c>
      <c r="K25" s="247"/>
      <c r="L25" s="247"/>
      <c r="M25" s="247"/>
      <c r="N25" s="247"/>
      <c r="O25" s="247"/>
      <c r="P25" s="127"/>
      <c r="Q25" s="120"/>
    </row>
    <row r="26" spans="1:17" ht="33" customHeight="1">
      <c r="A26" s="117" t="s">
        <v>64</v>
      </c>
      <c r="B26" s="149" t="s">
        <v>116</v>
      </c>
      <c r="C26" s="229">
        <f>(C18+C19)/C17*100</f>
        <v>3.4841815661009106</v>
      </c>
      <c r="D26" s="229">
        <f aca="true" t="shared" si="5" ref="D26:O26">(D18+D19)/D17*100</f>
        <v>10.128165736634829</v>
      </c>
      <c r="E26" s="229">
        <f t="shared" si="5"/>
        <v>5.267788846972765</v>
      </c>
      <c r="F26" s="229" t="e">
        <f t="shared" si="5"/>
        <v>#DIV/0!</v>
      </c>
      <c r="G26" s="229">
        <f t="shared" si="5"/>
        <v>5.267788846972765</v>
      </c>
      <c r="H26" s="229" t="e">
        <f t="shared" si="5"/>
        <v>#DIV/0!</v>
      </c>
      <c r="I26" s="229">
        <f t="shared" si="5"/>
        <v>2.389292602103334</v>
      </c>
      <c r="J26" s="229">
        <f t="shared" si="5"/>
        <v>0.023114038221546958</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241"/>
      <c r="J39" s="241"/>
      <c r="K39" s="100"/>
      <c r="L39" s="100"/>
      <c r="M39" s="100"/>
    </row>
    <row r="40" spans="1:13" ht="17.25">
      <c r="A40" s="124"/>
      <c r="B40" s="709"/>
      <c r="C40" s="709"/>
      <c r="D40" s="709"/>
      <c r="E40" s="709"/>
      <c r="F40" s="709"/>
      <c r="G40" s="240"/>
      <c r="H40" s="240"/>
      <c r="I40" s="100"/>
      <c r="J40" s="100"/>
      <c r="K40" s="100"/>
      <c r="L40" s="100"/>
      <c r="M40" s="100"/>
    </row>
    <row r="41" spans="1:13" ht="15.75">
      <c r="A41" s="124"/>
      <c r="B41" s="710"/>
      <c r="C41" s="710"/>
      <c r="D41" s="710"/>
      <c r="E41" s="710"/>
      <c r="F41" s="710"/>
      <c r="G41" s="241"/>
      <c r="H41" s="241"/>
      <c r="I41" s="100"/>
      <c r="J41" s="100"/>
      <c r="K41" s="126"/>
      <c r="L41" s="126"/>
      <c r="M41" s="126"/>
    </row>
    <row r="42" spans="1:13" ht="15">
      <c r="A42" s="124"/>
      <c r="B42" s="710"/>
      <c r="C42" s="710"/>
      <c r="D42" s="710"/>
      <c r="E42" s="710"/>
      <c r="F42" s="710"/>
      <c r="G42" s="241"/>
      <c r="H42" s="241"/>
      <c r="I42" s="100"/>
      <c r="J42" s="100"/>
      <c r="K42" s="100"/>
      <c r="L42" s="100"/>
      <c r="M42" s="100"/>
    </row>
    <row r="43" spans="1:13" ht="15">
      <c r="A43" s="124"/>
      <c r="B43" s="710"/>
      <c r="C43" s="710"/>
      <c r="D43" s="710"/>
      <c r="E43" s="710"/>
      <c r="F43" s="710"/>
      <c r="G43" s="241"/>
      <c r="H43" s="241"/>
      <c r="I43" s="100"/>
      <c r="J43" s="100"/>
      <c r="K43" s="100"/>
      <c r="L43" s="100"/>
      <c r="M43" s="100"/>
    </row>
    <row r="44" spans="1:13" ht="15">
      <c r="A44" s="124"/>
      <c r="B44" s="710"/>
      <c r="C44" s="710"/>
      <c r="D44" s="710"/>
      <c r="E44" s="710"/>
      <c r="F44" s="710"/>
      <c r="G44" s="241"/>
      <c r="H44" s="241"/>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C40"/>
  <sheetViews>
    <sheetView zoomScalePageLayoutView="0" workbookViewId="0" topLeftCell="A4">
      <selection activeCell="C11" sqref="C11"/>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IF(SUM(C5:C13)='M4-PH'!C21,SUM(C5:C13),"SAI")</f>
        <v>1991199</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1991199</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IF(SUM(C15:C16)='M4-PH'!C22,SUM(C15:C16),"SAI")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IF(SUM(C18:C20)='M4-PH'!C24,SUM(C18:C20),"SAI")</f>
        <v>998842</v>
      </c>
    </row>
    <row r="18" spans="1:3" ht="13.5" customHeight="1">
      <c r="A18" s="134" t="s">
        <v>125</v>
      </c>
      <c r="B18" s="140" t="s">
        <v>161</v>
      </c>
      <c r="C18" s="221">
        <v>998842</v>
      </c>
    </row>
    <row r="19" spans="1:3" s="132" customFormat="1" ht="13.5" customHeight="1">
      <c r="A19" s="134" t="s">
        <v>127</v>
      </c>
      <c r="B19" s="140" t="s">
        <v>128</v>
      </c>
      <c r="C19" s="221">
        <v>0</v>
      </c>
    </row>
    <row r="20" spans="1:3" s="132" customFormat="1" ht="13.5" customHeight="1">
      <c r="A20" s="134" t="s">
        <v>129</v>
      </c>
      <c r="B20" s="78" t="s">
        <v>130</v>
      </c>
      <c r="C20" s="221">
        <v>0</v>
      </c>
    </row>
    <row r="21" spans="1:3" s="132" customFormat="1" ht="14.25" customHeight="1">
      <c r="A21" s="134" t="s">
        <v>61</v>
      </c>
      <c r="B21" s="131" t="s">
        <v>217</v>
      </c>
      <c r="C21" s="225">
        <f>IF(SUM(C22:C28)='M4-PH'!C19,SUM(C22:C28),"SAI")</f>
        <v>239859</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239859</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IF(SUM(C30:C32)='M4-PH'!C25,SUM(C30:C32),"SAI")</f>
        <v>2327221</v>
      </c>
    </row>
    <row r="30" spans="1:3" ht="13.5" customHeight="1">
      <c r="A30" s="134" t="s">
        <v>141</v>
      </c>
      <c r="B30" s="140" t="s">
        <v>132</v>
      </c>
      <c r="C30" s="227">
        <v>2327221</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R34"/>
  <sheetViews>
    <sheetView zoomScalePageLayoutView="0" workbookViewId="0" topLeftCell="A7">
      <selection activeCell="C11" sqref="C11"/>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237" t="s">
        <v>195</v>
      </c>
      <c r="F9" s="237" t="s">
        <v>196</v>
      </c>
      <c r="G9" s="237" t="s">
        <v>197</v>
      </c>
      <c r="H9" s="237" t="s">
        <v>198</v>
      </c>
      <c r="I9" s="237" t="s">
        <v>215</v>
      </c>
      <c r="J9" s="237"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57336243</v>
      </c>
      <c r="D11" s="245">
        <f>SUM(E11:J11)</f>
        <v>1016256</v>
      </c>
      <c r="E11" s="245">
        <f>E12+E13</f>
        <v>742007</v>
      </c>
      <c r="F11" s="245">
        <f aca="true" t="shared" si="0" ref="F11:L11">F12+F13</f>
        <v>0</v>
      </c>
      <c r="G11" s="245">
        <f t="shared" si="0"/>
        <v>274249</v>
      </c>
      <c r="H11" s="245">
        <f t="shared" si="0"/>
        <v>0</v>
      </c>
      <c r="I11" s="245">
        <f t="shared" si="0"/>
        <v>0</v>
      </c>
      <c r="J11" s="245">
        <f t="shared" si="0"/>
        <v>0</v>
      </c>
      <c r="K11" s="245">
        <f t="shared" si="0"/>
        <v>34611001</v>
      </c>
      <c r="L11" s="245">
        <f t="shared" si="0"/>
        <v>21708986</v>
      </c>
      <c r="M11" s="269">
        <f>'M3-PH'!C11+'M4-PH'!C11</f>
        <v>57336243</v>
      </c>
      <c r="N11" s="266"/>
      <c r="O11" s="266"/>
      <c r="P11" s="266"/>
      <c r="Q11" s="100"/>
      <c r="R11" s="100"/>
    </row>
    <row r="12" spans="1:18" s="158" customFormat="1" ht="15.75" customHeight="1">
      <c r="A12" s="111">
        <v>1</v>
      </c>
      <c r="B12" s="112" t="s">
        <v>96</v>
      </c>
      <c r="C12" s="244">
        <f>D12+K12+L12</f>
        <v>31257185</v>
      </c>
      <c r="D12" s="245">
        <f aca="true" t="shared" si="1" ref="D12:D26">SUM(E12:J12)</f>
        <v>641364</v>
      </c>
      <c r="E12" s="246">
        <v>422929</v>
      </c>
      <c r="F12" s="246"/>
      <c r="G12" s="246">
        <v>218435</v>
      </c>
      <c r="H12" s="246">
        <v>0</v>
      </c>
      <c r="I12" s="246"/>
      <c r="J12" s="246"/>
      <c r="K12" s="246">
        <v>14715507</v>
      </c>
      <c r="L12" s="246">
        <v>15900314</v>
      </c>
      <c r="M12" s="267">
        <f>'M3-PH'!C12+'M4-PH'!C12</f>
        <v>31257185</v>
      </c>
      <c r="N12" s="268"/>
      <c r="O12" s="268"/>
      <c r="P12" s="268"/>
      <c r="Q12" s="160"/>
      <c r="R12" s="160"/>
    </row>
    <row r="13" spans="1:18" s="158" customFormat="1" ht="15.75" customHeight="1">
      <c r="A13" s="111">
        <v>2</v>
      </c>
      <c r="B13" s="112" t="s">
        <v>97</v>
      </c>
      <c r="C13" s="244">
        <f>D13+K13+L13</f>
        <v>26079058</v>
      </c>
      <c r="D13" s="245">
        <f t="shared" si="1"/>
        <v>374892</v>
      </c>
      <c r="E13" s="247">
        <v>319078</v>
      </c>
      <c r="F13" s="247"/>
      <c r="G13" s="247">
        <v>55814</v>
      </c>
      <c r="H13" s="247">
        <v>0</v>
      </c>
      <c r="I13" s="247"/>
      <c r="J13" s="247"/>
      <c r="K13" s="247">
        <v>19895494</v>
      </c>
      <c r="L13" s="247">
        <v>5808672</v>
      </c>
      <c r="M13" s="267">
        <f>'M3-PH'!C13+'M4-PH'!C13</f>
        <v>26079058</v>
      </c>
      <c r="N13" s="268"/>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c r="L14" s="247">
        <v>0</v>
      </c>
      <c r="M14" s="267">
        <f>'M3-PH'!C14+'M4-PH'!C14</f>
        <v>0</v>
      </c>
      <c r="N14" s="266"/>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'M3-PH'!C15+'M4-PH'!C15</f>
        <v>0</v>
      </c>
      <c r="N15" s="266"/>
      <c r="O15" s="266"/>
      <c r="P15" s="266"/>
      <c r="Q15" s="100"/>
      <c r="R15" s="100"/>
    </row>
    <row r="16" spans="1:18" s="158" customFormat="1" ht="15.75" customHeight="1">
      <c r="A16" s="113" t="s">
        <v>100</v>
      </c>
      <c r="B16" s="114" t="s">
        <v>101</v>
      </c>
      <c r="C16" s="244">
        <f>C17+C26</f>
        <v>57336243</v>
      </c>
      <c r="D16" s="244">
        <f t="shared" si="1"/>
        <v>1016256</v>
      </c>
      <c r="E16" s="244">
        <f>E17+E26</f>
        <v>742007</v>
      </c>
      <c r="F16" s="244">
        <f aca="true" t="shared" si="2" ref="F16:L16">F17+F26</f>
        <v>0</v>
      </c>
      <c r="G16" s="244">
        <f t="shared" si="2"/>
        <v>274249</v>
      </c>
      <c r="H16" s="244">
        <f t="shared" si="2"/>
        <v>0</v>
      </c>
      <c r="I16" s="244">
        <f t="shared" si="2"/>
        <v>0</v>
      </c>
      <c r="J16" s="244">
        <f t="shared" si="2"/>
        <v>0</v>
      </c>
      <c r="K16" s="244">
        <f t="shared" si="2"/>
        <v>34611001</v>
      </c>
      <c r="L16" s="244">
        <f t="shared" si="2"/>
        <v>21708986</v>
      </c>
      <c r="M16" s="269">
        <f>'M3-PH'!C16+'M4-PH'!C16</f>
        <v>57336243</v>
      </c>
      <c r="N16" s="266"/>
      <c r="O16" s="266"/>
      <c r="P16" s="266"/>
      <c r="Q16" s="100"/>
      <c r="R16" s="100"/>
    </row>
    <row r="17" spans="1:18" s="158" customFormat="1" ht="15.75" customHeight="1">
      <c r="A17" s="113" t="s">
        <v>39</v>
      </c>
      <c r="B17" s="115" t="s">
        <v>102</v>
      </c>
      <c r="C17" s="244">
        <f>SUM(C18:C25)</f>
        <v>54788573</v>
      </c>
      <c r="D17" s="245">
        <f t="shared" si="1"/>
        <v>795807</v>
      </c>
      <c r="E17" s="244">
        <f>SUM(E18:E25)</f>
        <v>739993</v>
      </c>
      <c r="F17" s="244">
        <f aca="true" t="shared" si="3" ref="F17:L17">SUM(F18:F25)</f>
        <v>0</v>
      </c>
      <c r="G17" s="244">
        <f t="shared" si="3"/>
        <v>55814</v>
      </c>
      <c r="H17" s="244">
        <f t="shared" si="3"/>
        <v>0</v>
      </c>
      <c r="I17" s="244">
        <f t="shared" si="3"/>
        <v>0</v>
      </c>
      <c r="J17" s="244">
        <f t="shared" si="3"/>
        <v>0</v>
      </c>
      <c r="K17" s="244">
        <f t="shared" si="3"/>
        <v>34611001</v>
      </c>
      <c r="L17" s="244">
        <f t="shared" si="3"/>
        <v>19381765</v>
      </c>
      <c r="M17" s="269">
        <f>'M3-PH'!C17+'M4-PH'!C17</f>
        <v>54788573</v>
      </c>
      <c r="N17" s="266"/>
      <c r="O17" s="266"/>
      <c r="P17" s="266"/>
      <c r="Q17" s="100"/>
      <c r="R17" s="100"/>
    </row>
    <row r="18" spans="1:18" s="158" customFormat="1" ht="15.75" customHeight="1">
      <c r="A18" s="111" t="s">
        <v>41</v>
      </c>
      <c r="B18" s="112" t="s">
        <v>103</v>
      </c>
      <c r="C18" s="244">
        <f aca="true" t="shared" si="4" ref="C18:C26">D18+K18+L18</f>
        <v>1944763</v>
      </c>
      <c r="D18" s="245">
        <f t="shared" si="1"/>
        <v>303416</v>
      </c>
      <c r="E18" s="248">
        <v>247602</v>
      </c>
      <c r="F18" s="248"/>
      <c r="G18" s="248">
        <v>55814</v>
      </c>
      <c r="H18" s="248">
        <v>0</v>
      </c>
      <c r="I18" s="248"/>
      <c r="J18" s="248"/>
      <c r="K18" s="248">
        <v>8000</v>
      </c>
      <c r="L18" s="248">
        <v>1633347</v>
      </c>
      <c r="M18" s="267">
        <f>'M3-PH'!C18+'M4-PH'!C18</f>
        <v>1944763</v>
      </c>
      <c r="N18" s="266"/>
      <c r="O18" s="266"/>
      <c r="P18" s="266"/>
      <c r="Q18" s="100"/>
      <c r="R18" s="100"/>
    </row>
    <row r="19" spans="1:18" s="158" customFormat="1" ht="15.75" customHeight="1">
      <c r="A19" s="111" t="s">
        <v>42</v>
      </c>
      <c r="B19" s="112" t="s">
        <v>104</v>
      </c>
      <c r="C19" s="244">
        <f t="shared" si="4"/>
        <v>239859</v>
      </c>
      <c r="D19" s="245">
        <f t="shared" si="1"/>
        <v>0</v>
      </c>
      <c r="E19" s="248"/>
      <c r="F19" s="248"/>
      <c r="G19" s="248"/>
      <c r="H19" s="248"/>
      <c r="I19" s="248"/>
      <c r="J19" s="248"/>
      <c r="K19" s="248">
        <v>0</v>
      </c>
      <c r="L19" s="248">
        <v>239859</v>
      </c>
      <c r="M19" s="267">
        <f>'M3-PH'!C19+'M4-PH'!C19</f>
        <v>239859</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'M3-PH'!C20</f>
        <v>0</v>
      </c>
      <c r="N20" s="266"/>
      <c r="O20" s="266"/>
      <c r="P20" s="266"/>
      <c r="Q20" s="100"/>
      <c r="R20" s="100"/>
    </row>
    <row r="21" spans="1:18" s="158" customFormat="1" ht="15.75" customHeight="1">
      <c r="A21" s="111" t="s">
        <v>107</v>
      </c>
      <c r="B21" s="112" t="s">
        <v>106</v>
      </c>
      <c r="C21" s="244">
        <f t="shared" si="4"/>
        <v>49613910</v>
      </c>
      <c r="D21" s="245">
        <f t="shared" si="1"/>
        <v>492391</v>
      </c>
      <c r="E21" s="248">
        <v>492391</v>
      </c>
      <c r="F21" s="248">
        <v>0</v>
      </c>
      <c r="G21" s="248">
        <v>0</v>
      </c>
      <c r="H21" s="248">
        <v>0</v>
      </c>
      <c r="I21" s="248"/>
      <c r="J21" s="248"/>
      <c r="K21" s="248">
        <v>34603001</v>
      </c>
      <c r="L21" s="248">
        <v>14518518</v>
      </c>
      <c r="M21" s="267">
        <f>'M3-PH'!C21+'M4-PH'!C20</f>
        <v>49613910</v>
      </c>
      <c r="N21" s="266"/>
      <c r="O21" s="266"/>
      <c r="P21" s="266"/>
      <c r="Q21" s="100"/>
      <c r="R21" s="100"/>
    </row>
    <row r="22" spans="1:18" s="158" customFormat="1" ht="15.75" customHeight="1">
      <c r="A22" s="111" t="s">
        <v>109</v>
      </c>
      <c r="B22" s="112" t="s">
        <v>108</v>
      </c>
      <c r="C22" s="244">
        <f t="shared" si="4"/>
        <v>1991199</v>
      </c>
      <c r="D22" s="245">
        <f t="shared" si="1"/>
        <v>0</v>
      </c>
      <c r="E22" s="247"/>
      <c r="F22" s="247"/>
      <c r="G22" s="247"/>
      <c r="H22" s="247"/>
      <c r="I22" s="247"/>
      <c r="J22" s="247"/>
      <c r="K22" s="247">
        <v>0</v>
      </c>
      <c r="L22" s="247">
        <v>1991199</v>
      </c>
      <c r="M22" s="267">
        <f>'M3-PH'!C22+'M4-PH'!C21</f>
        <v>1991199</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'M3-PH'!C23+'M4-PH'!C22</f>
        <v>0</v>
      </c>
      <c r="N23" s="266"/>
      <c r="O23" s="266"/>
      <c r="P23" s="266"/>
      <c r="Q23" s="100"/>
      <c r="R23" s="100"/>
    </row>
    <row r="24" spans="1:18" s="158" customFormat="1" ht="25.5">
      <c r="A24" s="111" t="s">
        <v>113</v>
      </c>
      <c r="B24" s="116" t="s">
        <v>112</v>
      </c>
      <c r="C24" s="244">
        <f t="shared" si="4"/>
        <v>0</v>
      </c>
      <c r="D24" s="245">
        <f t="shared" si="1"/>
        <v>0</v>
      </c>
      <c r="E24" s="248"/>
      <c r="F24" s="248"/>
      <c r="G24" s="248"/>
      <c r="H24" s="248"/>
      <c r="I24" s="248"/>
      <c r="J24" s="248"/>
      <c r="K24" s="248"/>
      <c r="L24" s="248"/>
      <c r="M24" s="267">
        <f>'M3-PH'!C24+'M4-PH'!C23</f>
        <v>0</v>
      </c>
      <c r="N24" s="266"/>
      <c r="O24" s="266"/>
      <c r="P24" s="266"/>
      <c r="Q24" s="100"/>
      <c r="R24" s="100"/>
    </row>
    <row r="25" spans="1:18" s="158" customFormat="1" ht="15.75" customHeight="1">
      <c r="A25" s="111" t="s">
        <v>158</v>
      </c>
      <c r="B25" s="112" t="s">
        <v>114</v>
      </c>
      <c r="C25" s="244">
        <f t="shared" si="4"/>
        <v>998842</v>
      </c>
      <c r="D25" s="245">
        <f t="shared" si="1"/>
        <v>0</v>
      </c>
      <c r="E25" s="247">
        <v>0</v>
      </c>
      <c r="F25" s="247"/>
      <c r="G25" s="247"/>
      <c r="H25" s="247"/>
      <c r="I25" s="247"/>
      <c r="J25" s="247"/>
      <c r="K25" s="247">
        <v>0</v>
      </c>
      <c r="L25" s="247">
        <v>998842</v>
      </c>
      <c r="M25" s="267">
        <f>'M3-PH'!C25+'M4-PH'!C24</f>
        <v>998842</v>
      </c>
      <c r="N25" s="266"/>
      <c r="O25" s="266"/>
      <c r="P25" s="266"/>
      <c r="Q25" s="100"/>
      <c r="R25" s="100"/>
    </row>
    <row r="26" spans="1:18" s="158" customFormat="1" ht="15.75" customHeight="1">
      <c r="A26" s="113" t="s">
        <v>40</v>
      </c>
      <c r="B26" s="114" t="s">
        <v>115</v>
      </c>
      <c r="C26" s="244">
        <f t="shared" si="4"/>
        <v>2547670</v>
      </c>
      <c r="D26" s="245">
        <f t="shared" si="1"/>
        <v>220449</v>
      </c>
      <c r="E26" s="247">
        <v>2014</v>
      </c>
      <c r="F26" s="247"/>
      <c r="G26" s="247">
        <v>218435</v>
      </c>
      <c r="H26" s="247">
        <v>0</v>
      </c>
      <c r="I26" s="247"/>
      <c r="J26" s="247"/>
      <c r="K26" s="247"/>
      <c r="L26" s="247">
        <v>2327221</v>
      </c>
      <c r="M26" s="267">
        <f>'M3-PH'!C26+'M4-PH'!C25</f>
        <v>2547670</v>
      </c>
      <c r="N26" s="266"/>
      <c r="O26" s="266"/>
      <c r="P26" s="266"/>
      <c r="Q26" s="100"/>
      <c r="R26" s="100"/>
    </row>
    <row r="27" spans="1:18" s="158" customFormat="1" ht="31.5" customHeight="1">
      <c r="A27" s="117" t="s">
        <v>64</v>
      </c>
      <c r="B27" s="161" t="s">
        <v>200</v>
      </c>
      <c r="C27" s="229">
        <f>(C18+C19+C20)/C17*100</f>
        <v>3.9873679498825423</v>
      </c>
      <c r="D27" s="229">
        <f aca="true" t="shared" si="5" ref="D27:L27">(D18+D19+D20)/D17*100</f>
        <v>38.12683225958053</v>
      </c>
      <c r="E27" s="229">
        <f t="shared" si="5"/>
        <v>33.46004624368069</v>
      </c>
      <c r="F27" s="229" t="e">
        <f t="shared" si="5"/>
        <v>#DIV/0!</v>
      </c>
      <c r="G27" s="229">
        <f t="shared" si="5"/>
        <v>100</v>
      </c>
      <c r="H27" s="229" t="e">
        <f t="shared" si="5"/>
        <v>#DIV/0!</v>
      </c>
      <c r="I27" s="229" t="e">
        <f t="shared" si="5"/>
        <v>#DIV/0!</v>
      </c>
      <c r="J27" s="229" t="e">
        <f t="shared" si="5"/>
        <v>#DIV/0!</v>
      </c>
      <c r="K27" s="229">
        <f t="shared" si="5"/>
        <v>0.023114038221546958</v>
      </c>
      <c r="L27" s="229">
        <f t="shared" si="5"/>
        <v>9.664785431048205</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234"/>
      <c r="D31" s="162"/>
      <c r="E31" s="162"/>
      <c r="F31" s="162"/>
      <c r="G31" s="236"/>
      <c r="H31" s="236"/>
      <c r="I31" s="236"/>
      <c r="J31" s="236"/>
      <c r="K31" s="236"/>
      <c r="L31" s="236"/>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64"/>
  <sheetViews>
    <sheetView zoomScalePageLayoutView="0" workbookViewId="0" topLeftCell="A1">
      <selection activeCell="M4"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6" width="7.625" style="37" customWidth="1"/>
    <col min="7" max="7" width="7.375" style="37" customWidth="1"/>
    <col min="8" max="8" width="7.625" style="37" customWidth="1"/>
    <col min="9" max="10" width="7.375" style="37" customWidth="1"/>
    <col min="11" max="11" width="7.875" style="37" customWidth="1"/>
    <col min="12" max="13" width="8.125" style="37" customWidth="1"/>
    <col min="14" max="14" width="7.75390625" style="37" customWidth="1"/>
    <col min="15" max="15" width="8.1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339" t="s">
        <v>227</v>
      </c>
      <c r="N1" s="62"/>
      <c r="O1" s="62"/>
    </row>
    <row r="2" spans="1:17" ht="16.5" customHeight="1">
      <c r="A2" s="171" t="s">
        <v>213</v>
      </c>
      <c r="B2" s="171"/>
      <c r="C2" s="171"/>
      <c r="D2" s="636" t="s">
        <v>152</v>
      </c>
      <c r="E2" s="636"/>
      <c r="F2" s="636"/>
      <c r="G2" s="636"/>
      <c r="H2" s="636"/>
      <c r="I2" s="636"/>
      <c r="J2" s="636"/>
      <c r="K2" s="636"/>
      <c r="L2" s="40"/>
      <c r="M2" s="633" t="s">
        <v>229</v>
      </c>
      <c r="N2" s="633"/>
      <c r="O2" s="633"/>
      <c r="Q2" s="38"/>
    </row>
    <row r="3" spans="1:17" ht="16.5" customHeight="1">
      <c r="A3" s="171" t="s">
        <v>214</v>
      </c>
      <c r="B3" s="171"/>
      <c r="C3" s="171"/>
      <c r="D3" s="639" t="s">
        <v>239</v>
      </c>
      <c r="E3" s="639"/>
      <c r="F3" s="639"/>
      <c r="G3" s="639"/>
      <c r="H3" s="639"/>
      <c r="I3" s="639"/>
      <c r="J3" s="639"/>
      <c r="K3" s="639"/>
      <c r="L3" s="61"/>
      <c r="M3" s="339" t="s">
        <v>230</v>
      </c>
      <c r="N3" s="62"/>
      <c r="O3" s="62"/>
      <c r="Q3" s="39"/>
    </row>
    <row r="4" spans="1:17" ht="16.5" customHeight="1">
      <c r="A4" s="61" t="s">
        <v>83</v>
      </c>
      <c r="B4" s="61"/>
      <c r="C4" s="185"/>
      <c r="D4" s="40"/>
      <c r="E4" s="40"/>
      <c r="F4" s="185"/>
      <c r="G4" s="41"/>
      <c r="H4" s="41"/>
      <c r="I4" s="41"/>
      <c r="J4" s="185"/>
      <c r="K4" s="40"/>
      <c r="L4" s="40"/>
      <c r="M4" s="633" t="s">
        <v>231</v>
      </c>
      <c r="N4" s="633"/>
      <c r="O4" s="633"/>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2720</v>
      </c>
      <c r="D11" s="214">
        <f>D12+D13</f>
        <v>2193</v>
      </c>
      <c r="E11" s="214">
        <f>F11+G11</f>
        <v>141</v>
      </c>
      <c r="F11" s="214">
        <f>F12+F13</f>
        <v>0</v>
      </c>
      <c r="G11" s="214">
        <f aca="true" t="shared" si="0" ref="G11:O11">G12+G13</f>
        <v>141</v>
      </c>
      <c r="H11" s="214">
        <f t="shared" si="0"/>
        <v>0</v>
      </c>
      <c r="I11" s="214">
        <f t="shared" si="0"/>
        <v>203</v>
      </c>
      <c r="J11" s="214">
        <f t="shared" si="0"/>
        <v>183</v>
      </c>
      <c r="K11" s="214">
        <f t="shared" si="0"/>
        <v>0</v>
      </c>
      <c r="L11" s="214">
        <f t="shared" si="0"/>
        <v>0</v>
      </c>
      <c r="M11" s="214">
        <f t="shared" si="0"/>
        <v>0</v>
      </c>
      <c r="N11" s="214">
        <f t="shared" si="0"/>
        <v>0</v>
      </c>
      <c r="O11" s="214">
        <f t="shared" si="0"/>
        <v>0</v>
      </c>
      <c r="P11" s="264">
        <f>C11+'M1'!C11</f>
        <v>5160</v>
      </c>
      <c r="Q11" s="259"/>
      <c r="R11" s="260"/>
      <c r="S11" s="260"/>
      <c r="T11" s="260"/>
      <c r="U11" s="260"/>
    </row>
    <row r="12" spans="1:21" s="90" customFormat="1" ht="22.5" customHeight="1">
      <c r="A12" s="51">
        <v>1</v>
      </c>
      <c r="B12" s="52" t="s">
        <v>96</v>
      </c>
      <c r="C12" s="213">
        <f>D12+E12+H12+I12+J12+K12+L12+M12+N12+O12</f>
        <v>2153</v>
      </c>
      <c r="D12" s="215">
        <f>'M2-Cuc'!D12+'M2-ViThuy'!D12+'M2-PH'!D12+'M2-CTA'!D12+'M2-VThanh'!D12+'M2-CT'!D12+'M2-NB'!D12+'M2-TXLM'!D12+'M2-HLM'!D12</f>
        <v>1827</v>
      </c>
      <c r="E12" s="214">
        <f>F12+G12</f>
        <v>68</v>
      </c>
      <c r="F12" s="215">
        <f>'M2-Cuc'!F12+'M2-ViThuy'!F12+'M2-PH'!F12+'M2-CTA'!F12+'M2-VThanh'!F12+'M2-CT'!F12+'M2-NB'!F12+'M2-TXLM'!F12+'M2-HLM'!F12</f>
        <v>0</v>
      </c>
      <c r="G12" s="215">
        <f>'M2-Cuc'!G12+'M2-ViThuy'!G12+'M2-PH'!G12+'M2-CTA'!G12+'M2-VThanh'!G12+'M2-CT'!G12+'M2-NB'!G12+'M2-TXLM'!G12+'M2-HLM'!G12</f>
        <v>68</v>
      </c>
      <c r="H12" s="215">
        <f>'M2-Cuc'!H12+'M2-ViThuy'!H12+'M2-PH'!H12+'M2-CTA'!H12+'M2-VThanh'!H12+'M2-CT'!H12+'M2-NB'!H12+'M2-TXLM'!H12+'M2-HLM'!H12</f>
        <v>0</v>
      </c>
      <c r="I12" s="215">
        <f>'M2-Cuc'!I12+'M2-ViThuy'!I12+'M2-PH'!I12+'M2-CTA'!I12+'M2-VThanh'!I12+'M2-CT'!I12+'M2-NB'!I12+'M2-TXLM'!I12+'M2-HLM'!I12</f>
        <v>125</v>
      </c>
      <c r="J12" s="215">
        <f>'M2-Cuc'!J12+'M2-ViThuy'!J12+'M2-PH'!J12+'M2-CTA'!J12+'M2-VThanh'!J12+'M2-CT'!J12+'M2-NB'!J12+'M2-TXLM'!J12+'M2-HLM'!J12</f>
        <v>133</v>
      </c>
      <c r="K12" s="215">
        <f>'M2-Cuc'!K12+'M2-ViThuy'!K12+'M2-PH'!K12+'M2-CTA'!K12+'M2-VThanh'!K12+'M2-CT'!K12+'M2-NB'!K12+'M2-TXLM'!K12+'M2-HLM'!K12</f>
        <v>0</v>
      </c>
      <c r="L12" s="215">
        <f>'M2-Cuc'!L12+'M2-ViThuy'!L12+'M2-PH'!L12+'M2-CTA'!L12+'M2-VThanh'!L12+'M2-CT'!L12+'M2-NB'!L12+'M2-TXLM'!L12+'M2-HLM'!L12</f>
        <v>0</v>
      </c>
      <c r="M12" s="215">
        <f>'M2-Cuc'!M12+'M2-ViThuy'!M12+'M2-PH'!M12+'M2-CTA'!M12+'M2-VThanh'!M12+'M2-CT'!M12+'M2-NB'!M12+'M2-TXLM'!M12+'M2-HLM'!M12</f>
        <v>0</v>
      </c>
      <c r="N12" s="215">
        <f>'M2-Cuc'!N12+'M2-ViThuy'!N12+'M2-PH'!N12+'M2-CTA'!N12+'M2-VThanh'!N12+'M2-CT'!N12+'M2-NB'!N12+'M2-TXLM'!N12+'M2-HLM'!N12</f>
        <v>0</v>
      </c>
      <c r="O12" s="215">
        <f>'M2-Cuc'!O12+'M2-ViThuy'!O12+'M2-PH'!O12+'M2-CTA'!O12+'M2-VThanh'!O12+'M2-CT'!O12+'M2-NB'!O12+'M2-TXLM'!O12+'M2-HLM'!O12</f>
        <v>0</v>
      </c>
      <c r="P12" s="261">
        <f>C12+'M1'!C12</f>
        <v>3356</v>
      </c>
      <c r="Q12" s="261"/>
      <c r="R12" s="262"/>
      <c r="S12" s="262"/>
      <c r="T12" s="262"/>
      <c r="U12" s="262"/>
    </row>
    <row r="13" spans="1:21" s="90" customFormat="1" ht="22.5" customHeight="1">
      <c r="A13" s="51">
        <v>2</v>
      </c>
      <c r="B13" s="52" t="s">
        <v>97</v>
      </c>
      <c r="C13" s="213">
        <f>D13+E13+H13+I13+J13+K13+L13+M13+N13+O13</f>
        <v>567</v>
      </c>
      <c r="D13" s="215">
        <f>'M2-Cuc'!D13+'M2-ViThuy'!D13+'M2-PH'!D13+'M2-CTA'!D13+'M2-VThanh'!D13+'M2-CT'!D13+'M2-NB'!D13+'M2-TXLM'!D13+'M2-HLM'!D13</f>
        <v>366</v>
      </c>
      <c r="E13" s="214">
        <f>F13+G13</f>
        <v>73</v>
      </c>
      <c r="F13" s="215">
        <f>'M2-Cuc'!F13+'M2-ViThuy'!F13+'M2-PH'!F13+'M2-CTA'!F13+'M2-VThanh'!F13+'M2-CT'!F13+'M2-NB'!F13+'M2-TXLM'!F13+'M2-HLM'!F13</f>
        <v>0</v>
      </c>
      <c r="G13" s="215">
        <f>'M2-Cuc'!G13+'M2-ViThuy'!G13+'M2-PH'!G13+'M2-CTA'!G13+'M2-VThanh'!G13+'M2-CT'!G13+'M2-NB'!G13+'M2-TXLM'!G13+'M2-HLM'!G13</f>
        <v>73</v>
      </c>
      <c r="H13" s="215">
        <f>'M2-Cuc'!H13+'M2-ViThuy'!H13+'M2-PH'!H13+'M2-CTA'!H13+'M2-VThanh'!H13+'M2-CT'!H13+'M2-NB'!H13+'M2-TXLM'!H13+'M2-HLM'!H13</f>
        <v>0</v>
      </c>
      <c r="I13" s="215">
        <f>'M2-Cuc'!I13+'M2-ViThuy'!I13+'M2-PH'!I13+'M2-CTA'!I13+'M2-VThanh'!I13+'M2-CT'!I13+'M2-NB'!I13+'M2-TXLM'!I13+'M2-HLM'!I13</f>
        <v>78</v>
      </c>
      <c r="J13" s="215">
        <f>'M2-Cuc'!J13+'M2-ViThuy'!J13+'M2-PH'!J13+'M2-CTA'!J13+'M2-VThanh'!J13+'M2-CT'!J13+'M2-NB'!J13+'M2-TXLM'!J13+'M2-HLM'!J13</f>
        <v>50</v>
      </c>
      <c r="K13" s="215">
        <f>'M2-Cuc'!K13+'M2-ViThuy'!K13+'M2-PH'!K13+'M2-CTA'!K13+'M2-VThanh'!K13+'M2-CT'!K13+'M2-NB'!K13+'M2-TXLM'!K13+'M2-HLM'!K13</f>
        <v>0</v>
      </c>
      <c r="L13" s="215">
        <f>'M2-Cuc'!L13+'M2-ViThuy'!L13+'M2-PH'!L13+'M2-CTA'!L13+'M2-VThanh'!L13+'M2-CT'!L13+'M2-NB'!L13+'M2-TXLM'!L13+'M2-HLM'!L13</f>
        <v>0</v>
      </c>
      <c r="M13" s="215">
        <f>'M2-Cuc'!M13+'M2-ViThuy'!M13+'M2-PH'!M13+'M2-CTA'!M13+'M2-VThanh'!M13+'M2-CT'!M13+'M2-NB'!M13+'M2-TXLM'!M13+'M2-HLM'!M13</f>
        <v>0</v>
      </c>
      <c r="N13" s="215">
        <f>'M2-Cuc'!N13+'M2-ViThuy'!N13+'M2-PH'!N13+'M2-CTA'!N13+'M2-VThanh'!N13+'M2-CT'!N13+'M2-NB'!N13+'M2-TXLM'!N13+'M2-HLM'!N13</f>
        <v>0</v>
      </c>
      <c r="O13" s="215">
        <f>'M2-Cuc'!O13+'M2-ViThuy'!O13+'M2-PH'!O13+'M2-CTA'!O13+'M2-VThanh'!O13+'M2-CT'!O13+'M2-NB'!O13+'M2-TXLM'!O13+'M2-HLM'!O13</f>
        <v>0</v>
      </c>
      <c r="P13" s="261">
        <f>C13+'M1'!C13</f>
        <v>1804</v>
      </c>
      <c r="Q13" s="261"/>
      <c r="R13" s="262"/>
      <c r="S13" s="262"/>
      <c r="T13" s="262"/>
      <c r="U13" s="262"/>
    </row>
    <row r="14" spans="1:21" ht="22.5" customHeight="1">
      <c r="A14" s="53" t="s">
        <v>1</v>
      </c>
      <c r="B14" s="68" t="s">
        <v>98</v>
      </c>
      <c r="C14" s="213">
        <f>D14+E14+H14+I14+J14+K14+L14+M14+N14+O14</f>
        <v>9</v>
      </c>
      <c r="D14" s="215">
        <f>'M2-Cuc'!D14+'M2-ViThuy'!D14+'M2-PH'!D14+'M2-CTA'!D14+'M2-VThanh'!D14+'M2-CT'!D14+'M2-NB'!D14+'M2-TXLM'!D14+'M2-HLM'!D14</f>
        <v>0</v>
      </c>
      <c r="E14" s="214">
        <f>F14+G14</f>
        <v>4</v>
      </c>
      <c r="F14" s="215">
        <f>'M2-Cuc'!F14+'M2-ViThuy'!F14+'M2-PH'!F14+'M2-CTA'!F14+'M2-VThanh'!F14+'M2-CT'!F14+'M2-NB'!F14+'M2-TXLM'!F14+'M2-HLM'!F14</f>
        <v>0</v>
      </c>
      <c r="G14" s="215">
        <f>'M2-Cuc'!G14+'M2-ViThuy'!G14+'M2-PH'!G14+'M2-CTA'!G14+'M2-VThanh'!G14+'M2-CT'!G14+'M2-NB'!G14+'M2-TXLM'!G14+'M2-HLM'!G14</f>
        <v>4</v>
      </c>
      <c r="H14" s="215">
        <f>'M2-Cuc'!H14+'M2-ViThuy'!H14+'M2-PH'!H14+'M2-CTA'!H14+'M2-VThanh'!H14+'M2-CT'!H14+'M2-NB'!H14+'M2-TXLM'!H14+'M2-HLM'!H14</f>
        <v>0</v>
      </c>
      <c r="I14" s="215">
        <f>'M2-Cuc'!I14+'M2-ViThuy'!I14+'M2-PH'!I14+'M2-CTA'!I14+'M2-VThanh'!I14+'M2-CT'!I14+'M2-NB'!I14+'M2-TXLM'!I14+'M2-HLM'!I14</f>
        <v>4</v>
      </c>
      <c r="J14" s="215">
        <f>'M2-Cuc'!J14+'M2-ViThuy'!J14+'M2-PH'!J14+'M2-CTA'!J14+'M2-VThanh'!J14+'M2-CT'!J14+'M2-NB'!J14+'M2-TXLM'!J14+'M2-HLM'!J14</f>
        <v>1</v>
      </c>
      <c r="K14" s="215">
        <f>'M2-Cuc'!K14+'M2-ViThuy'!K14+'M2-PH'!K14+'M2-CTA'!K14+'M2-VThanh'!K14+'M2-CT'!K14+'M2-NB'!K14+'M2-TXLM'!K14+'M2-HLM'!K14</f>
        <v>0</v>
      </c>
      <c r="L14" s="215">
        <f>'M2-Cuc'!L14+'M2-ViThuy'!L14+'M2-PH'!L14+'M2-CTA'!L14+'M2-VThanh'!L14+'M2-CT'!L14+'M2-NB'!L14+'M2-TXLM'!L14+'M2-HLM'!L14</f>
        <v>0</v>
      </c>
      <c r="M14" s="215">
        <f>'M2-Cuc'!M14+'M2-ViThuy'!M14+'M2-PH'!M14+'M2-CTA'!M14+'M2-VThanh'!M14+'M2-CT'!M14+'M2-NB'!M14+'M2-TXLM'!M14+'M2-HLM'!M14</f>
        <v>0</v>
      </c>
      <c r="N14" s="215">
        <f>'M2-Cuc'!N14+'M2-ViThuy'!N14+'M2-PH'!N14+'M2-CTA'!N14+'M2-VThanh'!N14+'M2-CT'!N14+'M2-NB'!N14+'M2-TXLM'!N14+'M2-HLM'!N14</f>
        <v>0</v>
      </c>
      <c r="O14" s="215">
        <f>'M2-Cuc'!O14+'M2-ViThuy'!O14+'M2-PH'!O14+'M2-CTA'!O14+'M2-VThanh'!O14+'M2-CT'!O14+'M2-NB'!O14+'M2-TXLM'!O14+'M2-HLM'!O14</f>
        <v>0</v>
      </c>
      <c r="P14" s="261">
        <f>C14+'M1'!C14</f>
        <v>19</v>
      </c>
      <c r="Q14" s="259"/>
      <c r="R14" s="260"/>
      <c r="S14" s="260"/>
      <c r="T14" s="260"/>
      <c r="U14" s="260"/>
    </row>
    <row r="15" spans="1:21" ht="22.5" customHeight="1">
      <c r="A15" s="53" t="s">
        <v>12</v>
      </c>
      <c r="B15" s="68" t="s">
        <v>99</v>
      </c>
      <c r="C15" s="213">
        <f>D15+E15+H15+I15+J15+K15+L15+M15+N15+O15</f>
        <v>8</v>
      </c>
      <c r="D15" s="215">
        <f>'M2-Cuc'!D15+'M2-ViThuy'!D15+'M2-PH'!D15+'M2-CTA'!D15+'M2-VThanh'!D15+'M2-CT'!D15+'M2-NB'!D15+'M2-TXLM'!D15+'M2-HLM'!D15</f>
        <v>0</v>
      </c>
      <c r="E15" s="214">
        <f>F15+G15</f>
        <v>0</v>
      </c>
      <c r="F15" s="215">
        <f>'M2-Cuc'!F15+'M2-ViThuy'!F15+'M2-PH'!F15+'M2-CTA'!F15+'M2-VThanh'!F15+'M2-CT'!F15+'M2-NB'!F15+'M2-TXLM'!F15+'M2-HLM'!F15</f>
        <v>0</v>
      </c>
      <c r="G15" s="215">
        <f>'M2-Cuc'!G15+'M2-ViThuy'!G15+'M2-PH'!G15+'M2-CTA'!G15+'M2-VThanh'!G15+'M2-CT'!G15+'M2-NB'!G15+'M2-TXLM'!G15+'M2-HLM'!G15</f>
        <v>0</v>
      </c>
      <c r="H15" s="215">
        <f>'M2-Cuc'!H15+'M2-ViThuy'!H15+'M2-PH'!H15+'M2-CTA'!H15+'M2-VThanh'!H15+'M2-CT'!H15+'M2-NB'!H15+'M2-TXLM'!H15+'M2-HLM'!H15</f>
        <v>0</v>
      </c>
      <c r="I15" s="215">
        <f>'M2-Cuc'!I15+'M2-ViThuy'!I15+'M2-PH'!I15+'M2-CTA'!I15+'M2-VThanh'!I15+'M2-CT'!I15+'M2-NB'!I15+'M2-TXLM'!I15+'M2-HLM'!I15</f>
        <v>0</v>
      </c>
      <c r="J15" s="215">
        <f>'M2-Cuc'!J15+'M2-ViThuy'!J15+'M2-PH'!J15+'M2-CTA'!J15+'M2-VThanh'!J15+'M2-CT'!J15+'M2-NB'!J15+'M2-TXLM'!J15+'M2-HLM'!J15</f>
        <v>8</v>
      </c>
      <c r="K15" s="215">
        <f>'M2-Cuc'!K15+'M2-ViThuy'!K15+'M2-PH'!K15+'M2-CTA'!K15+'M2-VThanh'!K15+'M2-CT'!K15+'M2-NB'!K15+'M2-TXLM'!K15+'M2-HLM'!K15</f>
        <v>0</v>
      </c>
      <c r="L15" s="215">
        <f>'M2-Cuc'!L15+'M2-ViThuy'!L15+'M2-PH'!L15+'M2-CTA'!L15+'M2-VThanh'!L15+'M2-CT'!L15+'M2-NB'!L15+'M2-TXLM'!L15+'M2-HLM'!L15</f>
        <v>0</v>
      </c>
      <c r="M15" s="215">
        <f>'M2-Cuc'!M15+'M2-ViThuy'!M15+'M2-PH'!M15+'M2-CTA'!M15+'M2-VThanh'!M15+'M2-CT'!M15+'M2-NB'!M15+'M2-TXLM'!M15+'M2-HLM'!M15</f>
        <v>0</v>
      </c>
      <c r="N15" s="215">
        <f>'M2-Cuc'!N15+'M2-ViThuy'!N15+'M2-PH'!N15+'M2-CTA'!N15+'M2-VThanh'!N15+'M2-CT'!N15+'M2-NB'!N15+'M2-TXLM'!N15+'M2-HLM'!N15</f>
        <v>0</v>
      </c>
      <c r="O15" s="215">
        <f>'M2-Cuc'!O15+'M2-ViThuy'!O15+'M2-PH'!O15+'M2-CTA'!O15+'M2-VThanh'!O15+'M2-CT'!O15+'M2-NB'!O15+'M2-TXLM'!O15+'M2-HLM'!O15</f>
        <v>0</v>
      </c>
      <c r="P15" s="261">
        <f>C15+'M1'!C15</f>
        <v>16</v>
      </c>
      <c r="Q15" s="259"/>
      <c r="R15" s="260"/>
      <c r="S15" s="260"/>
      <c r="T15" s="260"/>
      <c r="U15" s="260"/>
    </row>
    <row r="16" spans="1:21" ht="22.5" customHeight="1">
      <c r="A16" s="53" t="s">
        <v>100</v>
      </c>
      <c r="B16" s="68" t="s">
        <v>101</v>
      </c>
      <c r="C16" s="213">
        <f>C17+C25</f>
        <v>2711</v>
      </c>
      <c r="D16" s="213">
        <f>D17+D25</f>
        <v>2193</v>
      </c>
      <c r="E16" s="213">
        <f>E17+E25</f>
        <v>137</v>
      </c>
      <c r="F16" s="213">
        <f>F17+F25</f>
        <v>0</v>
      </c>
      <c r="G16" s="213">
        <f aca="true" t="shared" si="1" ref="G16:O16">G17+G25</f>
        <v>137</v>
      </c>
      <c r="H16" s="213">
        <f t="shared" si="1"/>
        <v>0</v>
      </c>
      <c r="I16" s="213">
        <f t="shared" si="1"/>
        <v>199</v>
      </c>
      <c r="J16" s="213">
        <f t="shared" si="1"/>
        <v>182</v>
      </c>
      <c r="K16" s="213">
        <f t="shared" si="1"/>
        <v>0</v>
      </c>
      <c r="L16" s="213">
        <f t="shared" si="1"/>
        <v>0</v>
      </c>
      <c r="M16" s="213">
        <f t="shared" si="1"/>
        <v>0</v>
      </c>
      <c r="N16" s="213">
        <f t="shared" si="1"/>
        <v>0</v>
      </c>
      <c r="O16" s="213">
        <f t="shared" si="1"/>
        <v>0</v>
      </c>
      <c r="P16" s="264">
        <f>C16+'M1'!C16</f>
        <v>5141</v>
      </c>
      <c r="Q16" s="260"/>
      <c r="R16" s="260"/>
      <c r="S16" s="260"/>
      <c r="T16" s="260"/>
      <c r="U16" s="260"/>
    </row>
    <row r="17" spans="1:21" ht="22.5" customHeight="1">
      <c r="A17" s="53" t="s">
        <v>39</v>
      </c>
      <c r="B17" s="69" t="s">
        <v>102</v>
      </c>
      <c r="C17" s="213">
        <f>SUM(C18:C24)</f>
        <v>2602</v>
      </c>
      <c r="D17" s="213">
        <f>SUM(D18:D24)</f>
        <v>2095</v>
      </c>
      <c r="E17" s="213">
        <f>F17+G17</f>
        <v>132</v>
      </c>
      <c r="F17" s="213">
        <f>SUM(F18:F24)</f>
        <v>0</v>
      </c>
      <c r="G17" s="213">
        <f aca="true" t="shared" si="2" ref="G17:O17">SUM(G18:G24)</f>
        <v>132</v>
      </c>
      <c r="H17" s="213">
        <f t="shared" si="2"/>
        <v>0</v>
      </c>
      <c r="I17" s="213">
        <f t="shared" si="2"/>
        <v>193</v>
      </c>
      <c r="J17" s="213">
        <f t="shared" si="2"/>
        <v>182</v>
      </c>
      <c r="K17" s="213">
        <f t="shared" si="2"/>
        <v>0</v>
      </c>
      <c r="L17" s="213">
        <f t="shared" si="2"/>
        <v>0</v>
      </c>
      <c r="M17" s="213">
        <f t="shared" si="2"/>
        <v>0</v>
      </c>
      <c r="N17" s="213">
        <f t="shared" si="2"/>
        <v>0</v>
      </c>
      <c r="O17" s="213">
        <f t="shared" si="2"/>
        <v>0</v>
      </c>
      <c r="P17" s="264">
        <f>C17+'M1'!C17</f>
        <v>4539</v>
      </c>
      <c r="Q17" s="260"/>
      <c r="R17" s="260"/>
      <c r="S17" s="260"/>
      <c r="T17" s="260"/>
      <c r="U17" s="260"/>
    </row>
    <row r="18" spans="1:21" ht="22.5" customHeight="1">
      <c r="A18" s="51" t="s">
        <v>41</v>
      </c>
      <c r="B18" s="52" t="s">
        <v>103</v>
      </c>
      <c r="C18" s="213">
        <f aca="true" t="shared" si="3" ref="C18:C24">D18+E18+H18+I18+J18+K18+L18+M18+N18+O18</f>
        <v>151</v>
      </c>
      <c r="D18" s="215">
        <f>'M2-Cuc'!D18+'M2-ViThuy'!D18+'M2-PH'!D18+'M2-CTA'!D18+'M2-VThanh'!D18+'M2-CT'!D18+'M2-NB'!D18+'M2-TXLM'!D18+'M2-HLM'!D18</f>
        <v>104</v>
      </c>
      <c r="E18" s="217">
        <f aca="true" t="shared" si="4" ref="E18:E25">F18+G18</f>
        <v>17</v>
      </c>
      <c r="F18" s="215">
        <f>'M2-Cuc'!F18+'M2-ViThuy'!F18+'M2-PH'!F18+'M2-CTA'!F18+'M2-VThanh'!F18+'M2-CT'!F18+'M2-NB'!F18+'M2-TXLM'!F18+'M2-HLM'!F18</f>
        <v>0</v>
      </c>
      <c r="G18" s="215">
        <f>'M2-Cuc'!G18+'M2-ViThuy'!G18+'M2-PH'!G18+'M2-CTA'!G18+'M2-VThanh'!G18+'M2-CT'!G18+'M2-NB'!G18+'M2-TXLM'!G18+'M2-HLM'!G18</f>
        <v>17</v>
      </c>
      <c r="H18" s="215">
        <f>'M2-Cuc'!H18+'M2-ViThuy'!H18+'M2-PH'!H18+'M2-CTA'!H18+'M2-VThanh'!H18+'M2-CT'!H18+'M2-NB'!H18+'M2-TXLM'!H18+'M2-HLM'!H18</f>
        <v>0</v>
      </c>
      <c r="I18" s="215">
        <f>'M2-Cuc'!I18+'M2-ViThuy'!I18+'M2-PH'!I18+'M2-CTA'!I18+'M2-VThanh'!I18+'M2-CT'!I18+'M2-NB'!I18+'M2-TXLM'!I18+'M2-HLM'!I18</f>
        <v>25</v>
      </c>
      <c r="J18" s="215">
        <f>'M2-Cuc'!J18+'M2-ViThuy'!J18+'M2-PH'!J18+'M2-CTA'!J18+'M2-VThanh'!J18+'M2-CT'!J18+'M2-NB'!J18+'M2-TXLM'!J18+'M2-HLM'!J18</f>
        <v>5</v>
      </c>
      <c r="K18" s="215">
        <f>'M2-Cuc'!K18+'M2-ViThuy'!K18+'M2-PH'!K18+'M2-CTA'!K18+'M2-VThanh'!K18+'M2-CT'!K18+'M2-NB'!K18+'M2-TXLM'!K18+'M2-HLM'!K18</f>
        <v>0</v>
      </c>
      <c r="L18" s="215">
        <f>'M2-Cuc'!L18+'M2-ViThuy'!L18+'M2-PH'!L18+'M2-CTA'!L18+'M2-VThanh'!L18+'M2-CT'!L18+'M2-NB'!L18+'M2-TXLM'!L18+'M2-HLM'!L18</f>
        <v>0</v>
      </c>
      <c r="M18" s="215">
        <f>'M2-Cuc'!M18+'M2-ViThuy'!M18+'M2-PH'!M18+'M2-CTA'!M18+'M2-VThanh'!M18+'M2-CT'!M18+'M2-NB'!M18+'M2-TXLM'!M18+'M2-HLM'!M18</f>
        <v>0</v>
      </c>
      <c r="N18" s="215">
        <f>'M2-Cuc'!N18+'M2-ViThuy'!N18+'M2-PH'!N18+'M2-CTA'!N18+'M2-VThanh'!N18+'M2-CT'!N18+'M2-NB'!N18+'M2-TXLM'!N18+'M2-HLM'!N18</f>
        <v>0</v>
      </c>
      <c r="O18" s="215">
        <f>'M2-Cuc'!O18+'M2-ViThuy'!O18+'M2-PH'!O18+'M2-CTA'!O18+'M2-VThanh'!O18+'M2-CT'!O18+'M2-NB'!O18+'M2-TXLM'!O18+'M2-HLM'!O18</f>
        <v>0</v>
      </c>
      <c r="P18" s="261">
        <f>C18+'M1'!C18</f>
        <v>1090</v>
      </c>
      <c r="Q18" s="260"/>
      <c r="R18" s="260"/>
      <c r="S18" s="260"/>
      <c r="T18" s="260"/>
      <c r="U18" s="260"/>
    </row>
    <row r="19" spans="1:21" ht="15.75">
      <c r="A19" s="51" t="s">
        <v>42</v>
      </c>
      <c r="B19" s="52" t="s">
        <v>104</v>
      </c>
      <c r="C19" s="213">
        <f t="shared" si="3"/>
        <v>31</v>
      </c>
      <c r="D19" s="215">
        <f>'M2-Cuc'!D19+'M2-ViThuy'!D19+'M2-PH'!D19+'M2-CTA'!D19+'M2-VThanh'!D19+'M2-CT'!D19+'M2-NB'!D19+'M2-TXLM'!D19+'M2-HLM'!D19</f>
        <v>29</v>
      </c>
      <c r="E19" s="217">
        <f t="shared" si="4"/>
        <v>0</v>
      </c>
      <c r="F19" s="215">
        <f>'M2-Cuc'!F19+'M2-ViThuy'!F19+'M2-PH'!F19+'M2-CTA'!F19+'M2-VThanh'!F19+'M2-CT'!F19+'M2-NB'!F19+'M2-TXLM'!F19+'M2-HLM'!F19</f>
        <v>0</v>
      </c>
      <c r="G19" s="215">
        <f>'M2-Cuc'!G19+'M2-ViThuy'!G19+'M2-PH'!G19+'M2-CTA'!G19+'M2-VThanh'!G19+'M2-CT'!G19+'M2-NB'!G19+'M2-TXLM'!G19+'M2-HLM'!G19</f>
        <v>0</v>
      </c>
      <c r="H19" s="215">
        <f>'M2-Cuc'!H19+'M2-ViThuy'!H19+'M2-PH'!H19+'M2-CTA'!H19+'M2-VThanh'!H19+'M2-CT'!H19+'M2-NB'!H19+'M2-TXLM'!H19+'M2-HLM'!H19</f>
        <v>0</v>
      </c>
      <c r="I19" s="215">
        <f>'M2-Cuc'!I19+'M2-ViThuy'!I19+'M2-PH'!I19+'M2-CTA'!I19+'M2-VThanh'!I19+'M2-CT'!I19+'M2-NB'!I19+'M2-TXLM'!I19+'M2-HLM'!I19</f>
        <v>0</v>
      </c>
      <c r="J19" s="215">
        <f>'M2-Cuc'!J19+'M2-ViThuy'!J19+'M2-PH'!J19+'M2-CTA'!J19+'M2-VThanh'!J19+'M2-CT'!J19+'M2-NB'!J19+'M2-TXLM'!J19+'M2-HLM'!J19</f>
        <v>2</v>
      </c>
      <c r="K19" s="215">
        <f>'M2-Cuc'!K19+'M2-ViThuy'!K19+'M2-PH'!K19+'M2-CTA'!K19+'M2-VThanh'!K19+'M2-CT'!K19+'M2-NB'!K19+'M2-TXLM'!K19+'M2-HLM'!K19</f>
        <v>0</v>
      </c>
      <c r="L19" s="215">
        <f>'M2-Cuc'!L19+'M2-ViThuy'!L19+'M2-PH'!L19+'M2-CTA'!L19+'M2-VThanh'!L19+'M2-CT'!L19+'M2-NB'!L19+'M2-TXLM'!L19+'M2-HLM'!L19</f>
        <v>0</v>
      </c>
      <c r="M19" s="215">
        <f>'M2-Cuc'!M19+'M2-ViThuy'!M19+'M2-PH'!M19+'M2-CTA'!M19+'M2-VThanh'!M19+'M2-CT'!M19+'M2-NB'!M19+'M2-TXLM'!M19+'M2-HLM'!M19</f>
        <v>0</v>
      </c>
      <c r="N19" s="215">
        <f>'M2-Cuc'!N19+'M2-ViThuy'!N19+'M2-PH'!N19+'M2-CTA'!N19+'M2-VThanh'!N19+'M2-CT'!N19+'M2-NB'!N19+'M2-TXLM'!N19+'M2-HLM'!N19</f>
        <v>0</v>
      </c>
      <c r="O19" s="215">
        <f>'M2-Cuc'!O19+'M2-ViThuy'!O19+'M2-PH'!O19+'M2-CTA'!O19+'M2-VThanh'!O19+'M2-CT'!O19+'M2-NB'!O19+'M2-TXLM'!O19+'M2-HLM'!O19</f>
        <v>0</v>
      </c>
      <c r="P19" s="261">
        <f>C19+'M1'!C19</f>
        <v>31</v>
      </c>
      <c r="Q19" s="260"/>
      <c r="R19" s="260"/>
      <c r="S19" s="260"/>
      <c r="T19" s="260"/>
      <c r="U19" s="260"/>
    </row>
    <row r="20" spans="1:21" ht="15.75">
      <c r="A20" s="51" t="s">
        <v>105</v>
      </c>
      <c r="B20" s="52" t="s">
        <v>106</v>
      </c>
      <c r="C20" s="213">
        <f t="shared" si="3"/>
        <v>2305</v>
      </c>
      <c r="D20" s="215">
        <f>'M2-Cuc'!D20+'M2-ViThuy'!D20+'M2-PH'!D20+'M2-CTA'!D20+'M2-VThanh'!D20+'M2-CT'!D20+'M2-NB'!D20+'M2-TXLM'!D20+'M2-HLM'!D20</f>
        <v>1854</v>
      </c>
      <c r="E20" s="217">
        <f t="shared" si="4"/>
        <v>114</v>
      </c>
      <c r="F20" s="215">
        <f>'M2-Cuc'!F20+'M2-ViThuy'!F20+'M2-PH'!F20+'M2-CTA'!F20+'M2-VThanh'!F20+'M2-CT'!F20+'M2-NB'!F20+'M2-TXLM'!F20+'M2-HLM'!F20</f>
        <v>0</v>
      </c>
      <c r="G20" s="215">
        <f>'M2-Cuc'!G20+'M2-ViThuy'!G20+'M2-PH'!G20+'M2-CTA'!G20+'M2-VThanh'!G20+'M2-CT'!G20+'M2-NB'!G20+'M2-TXLM'!G20+'M2-HLM'!G20</f>
        <v>114</v>
      </c>
      <c r="H20" s="215">
        <f>'M2-Cuc'!H20+'M2-ViThuy'!H20+'M2-PH'!H20+'M2-CTA'!H20+'M2-VThanh'!H20+'M2-CT'!H20+'M2-NB'!H20+'M2-TXLM'!H20+'M2-HLM'!H20</f>
        <v>0</v>
      </c>
      <c r="I20" s="215">
        <f>'M2-Cuc'!I20+'M2-ViThuy'!I20+'M2-PH'!I20+'M2-CTA'!I20+'M2-VThanh'!I20+'M2-CT'!I20+'M2-NB'!I20+'M2-TXLM'!I20+'M2-HLM'!I20</f>
        <v>166</v>
      </c>
      <c r="J20" s="215">
        <f>'M2-Cuc'!J20+'M2-ViThuy'!J20+'M2-PH'!J20+'M2-CTA'!J20+'M2-VThanh'!J20+'M2-CT'!J20+'M2-NB'!J20+'M2-TXLM'!J20+'M2-HLM'!J20</f>
        <v>171</v>
      </c>
      <c r="K20" s="215">
        <f>'M2-Cuc'!K20+'M2-ViThuy'!K20+'M2-PH'!K20+'M2-CTA'!K20+'M2-VThanh'!K20+'M2-CT'!K20+'M2-NB'!K20+'M2-TXLM'!K20+'M2-HLM'!K20</f>
        <v>0</v>
      </c>
      <c r="L20" s="215">
        <f>'M2-Cuc'!L20+'M2-ViThuy'!L20+'M2-PH'!L20+'M2-CTA'!L20+'M2-VThanh'!L20+'M2-CT'!L20+'M2-NB'!L20+'M2-TXLM'!L20+'M2-HLM'!L20</f>
        <v>0</v>
      </c>
      <c r="M20" s="215">
        <f>'M2-Cuc'!M20+'M2-ViThuy'!M20+'M2-PH'!M20+'M2-CTA'!M20+'M2-VThanh'!M20+'M2-CT'!M20+'M2-NB'!M20+'M2-TXLM'!M20+'M2-HLM'!M20</f>
        <v>0</v>
      </c>
      <c r="N20" s="215">
        <f>'M2-Cuc'!N20+'M2-ViThuy'!N20+'M2-PH'!N20+'M2-CTA'!N20+'M2-VThanh'!N20+'M2-CT'!N20+'M2-NB'!N20+'M2-TXLM'!N20+'M2-HLM'!N20</f>
        <v>0</v>
      </c>
      <c r="O20" s="215">
        <f>'M2-Cuc'!O20+'M2-ViThuy'!O20+'M2-PH'!O20+'M2-CTA'!O20+'M2-VThanh'!O20+'M2-CT'!O20+'M2-NB'!O20+'M2-TXLM'!O20+'M2-HLM'!O20</f>
        <v>0</v>
      </c>
      <c r="P20" s="261">
        <f>C20+'M1'!C20</f>
        <v>3287</v>
      </c>
      <c r="Q20" s="260"/>
      <c r="R20" s="260"/>
      <c r="S20" s="260"/>
      <c r="T20" s="260"/>
      <c r="U20" s="260"/>
    </row>
    <row r="21" spans="1:21" ht="22.5" customHeight="1">
      <c r="A21" s="51" t="s">
        <v>107</v>
      </c>
      <c r="B21" s="52" t="s">
        <v>108</v>
      </c>
      <c r="C21" s="213">
        <f t="shared" si="3"/>
        <v>87</v>
      </c>
      <c r="D21" s="215">
        <f>'M2-Cuc'!D21+'M2-ViThuy'!D21+'M2-PH'!D21+'M2-CTA'!D21+'M2-VThanh'!D21+'M2-CT'!D21+'M2-NB'!D21+'M2-TXLM'!D21+'M2-HLM'!D21</f>
        <v>81</v>
      </c>
      <c r="E21" s="217">
        <f t="shared" si="4"/>
        <v>1</v>
      </c>
      <c r="F21" s="215">
        <f>'M2-Cuc'!F21+'M2-ViThuy'!F21+'M2-PH'!F21+'M2-CTA'!F21+'M2-VThanh'!F21+'M2-CT'!F21+'M2-NB'!F21+'M2-TXLM'!F21+'M2-HLM'!F21</f>
        <v>0</v>
      </c>
      <c r="G21" s="215">
        <f>'M2-Cuc'!G21+'M2-ViThuy'!G21+'M2-PH'!G21+'M2-CTA'!G21+'M2-VThanh'!G21+'M2-CT'!G21+'M2-NB'!G21+'M2-TXLM'!G21+'M2-HLM'!G21</f>
        <v>1</v>
      </c>
      <c r="H21" s="215">
        <f>'M2-Cuc'!H21+'M2-ViThuy'!H21+'M2-PH'!H21+'M2-CTA'!H21+'M2-VThanh'!H21+'M2-CT'!H21+'M2-NB'!H21+'M2-TXLM'!H21+'M2-HLM'!H21</f>
        <v>0</v>
      </c>
      <c r="I21" s="215">
        <f>'M2-Cuc'!I21+'M2-ViThuy'!I21+'M2-PH'!I21+'M2-CTA'!I21+'M2-VThanh'!I21+'M2-CT'!I21+'M2-NB'!I21+'M2-TXLM'!I21+'M2-HLM'!I21</f>
        <v>2</v>
      </c>
      <c r="J21" s="215">
        <f>'M2-Cuc'!J21+'M2-ViThuy'!J21+'M2-PH'!J21+'M2-CTA'!J21+'M2-VThanh'!J21+'M2-CT'!J21+'M2-NB'!J21+'M2-TXLM'!J21+'M2-HLM'!J21</f>
        <v>3</v>
      </c>
      <c r="K21" s="215">
        <f>'M2-Cuc'!K21+'M2-ViThuy'!K21+'M2-PH'!K21+'M2-CTA'!K21+'M2-VThanh'!K21+'M2-CT'!K21+'M2-NB'!K21+'M2-TXLM'!K21+'M2-HLM'!K21</f>
        <v>0</v>
      </c>
      <c r="L21" s="215">
        <f>'M2-Cuc'!L21+'M2-ViThuy'!L21+'M2-PH'!L21+'M2-CTA'!L21+'M2-VThanh'!L21+'M2-CT'!L21+'M2-NB'!L21+'M2-TXLM'!L21+'M2-HLM'!L21</f>
        <v>0</v>
      </c>
      <c r="M21" s="215">
        <f>'M2-Cuc'!M21+'M2-ViThuy'!M21+'M2-PH'!M21+'M2-CTA'!M21+'M2-VThanh'!M21+'M2-CT'!M21+'M2-NB'!M21+'M2-TXLM'!M21+'M2-HLM'!M21</f>
        <v>0</v>
      </c>
      <c r="N21" s="215">
        <f>'M2-Cuc'!N21+'M2-ViThuy'!N21+'M2-PH'!N21+'M2-CTA'!N21+'M2-VThanh'!N21+'M2-CT'!N21+'M2-NB'!N21+'M2-TXLM'!N21+'M2-HLM'!N21</f>
        <v>0</v>
      </c>
      <c r="O21" s="215">
        <f>'M2-Cuc'!O21+'M2-ViThuy'!O21+'M2-PH'!O21+'M2-CTA'!O21+'M2-VThanh'!O21+'M2-CT'!O21+'M2-NB'!O21+'M2-TXLM'!O21+'M2-HLM'!O21</f>
        <v>0</v>
      </c>
      <c r="P21" s="261">
        <f>C21+'M1'!C21</f>
        <v>94</v>
      </c>
      <c r="Q21" s="260"/>
      <c r="R21" s="260"/>
      <c r="S21" s="260"/>
      <c r="T21" s="260"/>
      <c r="U21" s="260"/>
    </row>
    <row r="22" spans="1:21" ht="22.5" customHeight="1">
      <c r="A22" s="51" t="s">
        <v>109</v>
      </c>
      <c r="B22" s="52" t="s">
        <v>110</v>
      </c>
      <c r="C22" s="213">
        <f t="shared" si="3"/>
        <v>2</v>
      </c>
      <c r="D22" s="215">
        <f>'M2-Cuc'!D22+'M2-ViThuy'!D22+'M2-PH'!D22+'M2-CTA'!D22+'M2-VThanh'!D22+'M2-CT'!D22+'M2-NB'!D22+'M2-TXLM'!D22+'M2-HLM'!D22</f>
        <v>2</v>
      </c>
      <c r="E22" s="217">
        <f t="shared" si="4"/>
        <v>0</v>
      </c>
      <c r="F22" s="215">
        <f>'M2-Cuc'!F22+'M2-ViThuy'!F22+'M2-PH'!F22+'M2-CTA'!F22+'M2-VThanh'!F22+'M2-CT'!F22+'M2-NB'!F22+'M2-TXLM'!F22+'M2-HLM'!F22</f>
        <v>0</v>
      </c>
      <c r="G22" s="215">
        <f>'M2-Cuc'!G22+'M2-ViThuy'!G22+'M2-PH'!G22+'M2-CTA'!G22+'M2-VThanh'!G22+'M2-CT'!G22+'M2-NB'!G22+'M2-TXLM'!G22+'M2-HLM'!G22</f>
        <v>0</v>
      </c>
      <c r="H22" s="215">
        <f>'M2-Cuc'!H22+'M2-ViThuy'!H22+'M2-PH'!H22+'M2-CTA'!H22+'M2-VThanh'!H22+'M2-CT'!H22+'M2-NB'!H22+'M2-TXLM'!H22+'M2-HLM'!H22</f>
        <v>0</v>
      </c>
      <c r="I22" s="215">
        <f>'M2-Cuc'!I22+'M2-ViThuy'!I22+'M2-PH'!I22+'M2-CTA'!I22+'M2-VThanh'!I22+'M2-CT'!I22+'M2-NB'!I22+'M2-TXLM'!I22+'M2-HLM'!I22</f>
        <v>0</v>
      </c>
      <c r="J22" s="215">
        <f>'M2-Cuc'!J22+'M2-ViThuy'!J22+'M2-PH'!J22+'M2-CTA'!J22+'M2-VThanh'!J22+'M2-CT'!J22+'M2-NB'!J22+'M2-TXLM'!J22+'M2-HLM'!J22</f>
        <v>0</v>
      </c>
      <c r="K22" s="215">
        <f>'M2-Cuc'!K22+'M2-ViThuy'!K22+'M2-PH'!K22+'M2-CTA'!K22+'M2-VThanh'!K22+'M2-CT'!K22+'M2-NB'!K22+'M2-TXLM'!K22+'M2-HLM'!K22</f>
        <v>0</v>
      </c>
      <c r="L22" s="215">
        <f>'M2-Cuc'!L22+'M2-ViThuy'!L22+'M2-PH'!L22+'M2-CTA'!L22+'M2-VThanh'!L22+'M2-CT'!L22+'M2-NB'!L22+'M2-TXLM'!L22+'M2-HLM'!L22</f>
        <v>0</v>
      </c>
      <c r="M22" s="215">
        <f>'M2-Cuc'!M22+'M2-ViThuy'!M22+'M2-PH'!M22+'M2-CTA'!M22+'M2-VThanh'!M22+'M2-CT'!M22+'M2-NB'!M22+'M2-TXLM'!M22+'M2-HLM'!M22</f>
        <v>0</v>
      </c>
      <c r="N22" s="215">
        <f>'M2-Cuc'!N22+'M2-ViThuy'!N22+'M2-PH'!N22+'M2-CTA'!N22+'M2-VThanh'!N22+'M2-CT'!N22+'M2-NB'!N22+'M2-TXLM'!N22+'M2-HLM'!N22</f>
        <v>0</v>
      </c>
      <c r="O22" s="215">
        <f>'M2-Cuc'!O22+'M2-ViThuy'!O22+'M2-PH'!O22+'M2-CTA'!O22+'M2-VThanh'!O22+'M2-CT'!O22+'M2-NB'!O22+'M2-TXLM'!O22+'M2-HLM'!O22</f>
        <v>0</v>
      </c>
      <c r="P22" s="261">
        <f>C22+'M1'!C22</f>
        <v>2</v>
      </c>
      <c r="Q22" s="260"/>
      <c r="R22" s="260"/>
      <c r="S22" s="260"/>
      <c r="T22" s="260"/>
      <c r="U22" s="260"/>
    </row>
    <row r="23" spans="1:21" ht="25.5">
      <c r="A23" s="51" t="s">
        <v>111</v>
      </c>
      <c r="B23" s="70" t="s">
        <v>112</v>
      </c>
      <c r="C23" s="213">
        <f t="shared" si="3"/>
        <v>1</v>
      </c>
      <c r="D23" s="215">
        <f>'M2-Cuc'!D23+'M2-ViThuy'!D23+'M2-PH'!D23+'M2-CTA'!D23+'M2-VThanh'!D23+'M2-CT'!D23+'M2-NB'!D23+'M2-TXLM'!D23+'M2-HLM'!D23</f>
        <v>1</v>
      </c>
      <c r="E23" s="217">
        <f t="shared" si="4"/>
        <v>0</v>
      </c>
      <c r="F23" s="215">
        <f>'M2-Cuc'!F23+'M2-ViThuy'!F23+'M2-PH'!F23+'M2-CTA'!F23+'M2-VThanh'!F23+'M2-CT'!F23+'M2-NB'!F23+'M2-TXLM'!F23+'M2-HLM'!F23</f>
        <v>0</v>
      </c>
      <c r="G23" s="215">
        <f>'M2-Cuc'!G23+'M2-ViThuy'!G23+'M2-PH'!G23+'M2-CTA'!G23+'M2-VThanh'!G23+'M2-CT'!G23+'M2-NB'!G23+'M2-TXLM'!G23+'M2-HLM'!G23</f>
        <v>0</v>
      </c>
      <c r="H23" s="215">
        <f>'M2-Cuc'!H23+'M2-ViThuy'!H23+'M2-PH'!H23+'M2-CTA'!H23+'M2-VThanh'!H23+'M2-CT'!H23+'M2-NB'!H23+'M2-TXLM'!H23+'M2-HLM'!H23</f>
        <v>0</v>
      </c>
      <c r="I23" s="215">
        <f>'M2-Cuc'!I23+'M2-ViThuy'!I23+'M2-PH'!I23+'M2-CTA'!I23+'M2-VThanh'!I23+'M2-CT'!I23+'M2-NB'!I23+'M2-TXLM'!I23+'M2-HLM'!I23</f>
        <v>0</v>
      </c>
      <c r="J23" s="215">
        <f>'M2-Cuc'!J23+'M2-ViThuy'!J23+'M2-PH'!J23+'M2-CTA'!J23+'M2-VThanh'!J23+'M2-CT'!J23+'M2-NB'!J23+'M2-TXLM'!J23+'M2-HLM'!J23</f>
        <v>0</v>
      </c>
      <c r="K23" s="215">
        <f>'M2-Cuc'!K23+'M2-ViThuy'!K23+'M2-PH'!K23+'M2-CTA'!K23+'M2-VThanh'!K23+'M2-CT'!K23+'M2-NB'!K23+'M2-TXLM'!K23+'M2-HLM'!K23</f>
        <v>0</v>
      </c>
      <c r="L23" s="215">
        <f>'M2-Cuc'!L23+'M2-ViThuy'!L23+'M2-PH'!L23+'M2-CTA'!L23+'M2-VThanh'!L23+'M2-CT'!L23+'M2-NB'!L23+'M2-TXLM'!L23+'M2-HLM'!L23</f>
        <v>0</v>
      </c>
      <c r="M23" s="215">
        <f>'M2-Cuc'!M23+'M2-ViThuy'!M23+'M2-PH'!M23+'M2-CTA'!M23+'M2-VThanh'!M23+'M2-CT'!M23+'M2-NB'!M23+'M2-TXLM'!M23+'M2-HLM'!M23</f>
        <v>0</v>
      </c>
      <c r="N23" s="215">
        <f>'M2-Cuc'!N23+'M2-ViThuy'!N23+'M2-PH'!N23+'M2-CTA'!N23+'M2-VThanh'!N23+'M2-CT'!N23+'M2-NB'!N23+'M2-TXLM'!N23+'M2-HLM'!N23</f>
        <v>0</v>
      </c>
      <c r="O23" s="215">
        <f>'M2-Cuc'!O23+'M2-ViThuy'!O23+'M2-PH'!O23+'M2-CTA'!O23+'M2-VThanh'!O23+'M2-CT'!O23+'M2-NB'!O23+'M2-TXLM'!O23+'M2-HLM'!O23</f>
        <v>0</v>
      </c>
      <c r="P23" s="261">
        <f>C23+'M1'!C23</f>
        <v>2</v>
      </c>
      <c r="Q23" s="260"/>
      <c r="R23" s="260"/>
      <c r="S23" s="260"/>
      <c r="T23" s="260"/>
      <c r="U23" s="260"/>
    </row>
    <row r="24" spans="1:21" ht="22.5" customHeight="1">
      <c r="A24" s="51" t="s">
        <v>113</v>
      </c>
      <c r="B24" s="52" t="s">
        <v>114</v>
      </c>
      <c r="C24" s="213">
        <f t="shared" si="3"/>
        <v>25</v>
      </c>
      <c r="D24" s="215">
        <f>'M2-Cuc'!D24+'M2-ViThuy'!D24+'M2-PH'!D24+'M2-CTA'!D24+'M2-VThanh'!D24+'M2-CT'!D24+'M2-NB'!D24+'M2-TXLM'!D24+'M2-HLM'!D24</f>
        <v>24</v>
      </c>
      <c r="E24" s="217">
        <f t="shared" si="4"/>
        <v>0</v>
      </c>
      <c r="F24" s="215">
        <f>'M2-Cuc'!F24+'M2-ViThuy'!F24+'M2-PH'!F24+'M2-CTA'!F24+'M2-VThanh'!F24+'M2-CT'!F24+'M2-NB'!F24+'M2-TXLM'!F24+'M2-HLM'!F24</f>
        <v>0</v>
      </c>
      <c r="G24" s="215">
        <f>'M2-Cuc'!G24+'M2-ViThuy'!G24+'M2-PH'!G24+'M2-CTA'!G24+'M2-VThanh'!G24+'M2-CT'!G24+'M2-NB'!G24+'M2-TXLM'!G24+'M2-HLM'!G24</f>
        <v>0</v>
      </c>
      <c r="H24" s="215">
        <f>'M2-Cuc'!H24+'M2-ViThuy'!H24+'M2-PH'!H24+'M2-CTA'!H24+'M2-VThanh'!H24+'M2-CT'!H24+'M2-NB'!H24+'M2-TXLM'!H24+'M2-HLM'!H24</f>
        <v>0</v>
      </c>
      <c r="I24" s="215">
        <f>'M2-Cuc'!I24+'M2-ViThuy'!I24+'M2-PH'!I24+'M2-CTA'!I24+'M2-VThanh'!I24+'M2-CT'!I24+'M2-NB'!I24+'M2-TXLM'!I24+'M2-HLM'!I24</f>
        <v>0</v>
      </c>
      <c r="J24" s="215">
        <f>'M2-Cuc'!J24+'M2-ViThuy'!J24+'M2-PH'!J24+'M2-CTA'!J24+'M2-VThanh'!J24+'M2-CT'!J24+'M2-NB'!J24+'M2-TXLM'!J24+'M2-HLM'!J24</f>
        <v>1</v>
      </c>
      <c r="K24" s="215">
        <f>'M2-Cuc'!K24+'M2-ViThuy'!K24+'M2-PH'!K24+'M2-CTA'!K24+'M2-VThanh'!K24+'M2-CT'!K24+'M2-NB'!K24+'M2-TXLM'!K24+'M2-HLM'!K24</f>
        <v>0</v>
      </c>
      <c r="L24" s="215">
        <f>'M2-Cuc'!L24+'M2-ViThuy'!L24+'M2-PH'!L24+'M2-CTA'!L24+'M2-VThanh'!L24+'M2-CT'!L24+'M2-NB'!L24+'M2-TXLM'!L24+'M2-HLM'!L24</f>
        <v>0</v>
      </c>
      <c r="M24" s="215">
        <f>'M2-Cuc'!M24+'M2-ViThuy'!M24+'M2-PH'!M24+'M2-CTA'!M24+'M2-VThanh'!M24+'M2-CT'!M24+'M2-NB'!M24+'M2-TXLM'!M24+'M2-HLM'!M24</f>
        <v>0</v>
      </c>
      <c r="N24" s="215">
        <f>'M2-Cuc'!N24+'M2-ViThuy'!N24+'M2-PH'!N24+'M2-CTA'!N24+'M2-VThanh'!N24+'M2-CT'!N24+'M2-NB'!N24+'M2-TXLM'!N24+'M2-HLM'!N24</f>
        <v>0</v>
      </c>
      <c r="O24" s="215">
        <f>'M2-Cuc'!O24+'M2-ViThuy'!O24+'M2-PH'!O24+'M2-CTA'!O24+'M2-VThanh'!O24+'M2-CT'!O24+'M2-NB'!O24+'M2-TXLM'!O24+'M2-HLM'!O24</f>
        <v>0</v>
      </c>
      <c r="P24" s="261">
        <f>C24+'M1'!C24</f>
        <v>33</v>
      </c>
      <c r="Q24" s="260"/>
      <c r="R24" s="260"/>
      <c r="S24" s="260"/>
      <c r="T24" s="260"/>
      <c r="U24" s="260"/>
    </row>
    <row r="25" spans="1:21" ht="22.5" customHeight="1">
      <c r="A25" s="53" t="s">
        <v>40</v>
      </c>
      <c r="B25" s="68" t="s">
        <v>115</v>
      </c>
      <c r="C25" s="213">
        <f>D25+E25+H25+I25+J25+K25+L25+M25+N25+O25</f>
        <v>109</v>
      </c>
      <c r="D25" s="215">
        <f>'M2-Cuc'!D25+'M2-ViThuy'!D25+'M2-PH'!D25+'M2-CTA'!D25+'M2-VThanh'!D25+'M2-CT'!D25+'M2-NB'!D25+'M2-TXLM'!D25+'M2-HLM'!D25</f>
        <v>98</v>
      </c>
      <c r="E25" s="217">
        <f t="shared" si="4"/>
        <v>5</v>
      </c>
      <c r="F25" s="215">
        <f>'M2-Cuc'!F25+'M2-ViThuy'!F25+'M2-PH'!F25+'M2-CTA'!F25+'M2-VThanh'!F25+'M2-CT'!F25+'M2-NB'!F25+'M2-TXLM'!F25+'M2-HLM'!F25</f>
        <v>0</v>
      </c>
      <c r="G25" s="215">
        <f>'M2-Cuc'!G25+'M2-ViThuy'!G25+'M2-PH'!G25+'M2-CTA'!G25+'M2-VThanh'!G25+'M2-CT'!G25+'M2-NB'!G25+'M2-TXLM'!G25+'M2-HLM'!G25</f>
        <v>5</v>
      </c>
      <c r="H25" s="215">
        <f>'M2-Cuc'!H25+'M2-ViThuy'!H25+'M2-PH'!H25+'M2-CTA'!H25+'M2-VThanh'!H25+'M2-CT'!H25+'M2-NB'!H25+'M2-TXLM'!H25+'M2-HLM'!H25</f>
        <v>0</v>
      </c>
      <c r="I25" s="215">
        <f>'M2-Cuc'!I25+'M2-ViThuy'!I25+'M2-PH'!I25+'M2-CTA'!I25+'M2-VThanh'!I25+'M2-CT'!I25+'M2-NB'!I25+'M2-TXLM'!I25+'M2-HLM'!I25</f>
        <v>6</v>
      </c>
      <c r="J25" s="215">
        <f>'M2-Cuc'!J25+'M2-ViThuy'!J25+'M2-PH'!J25+'M2-CTA'!J25+'M2-VThanh'!J25+'M2-CT'!J25+'M2-NB'!J25+'M2-TXLM'!J25+'M2-HLM'!J25</f>
        <v>0</v>
      </c>
      <c r="K25" s="215">
        <f>'M2-Cuc'!K25+'M2-ViThuy'!K25+'M2-PH'!K25+'M2-CTA'!K25+'M2-VThanh'!K25+'M2-CT'!K25+'M2-NB'!K25+'M2-TXLM'!K25+'M2-HLM'!K25</f>
        <v>0</v>
      </c>
      <c r="L25" s="215">
        <f>'M2-Cuc'!L25+'M2-ViThuy'!L25+'M2-PH'!L25+'M2-CTA'!L25+'M2-VThanh'!L25+'M2-CT'!L25+'M2-NB'!L25+'M2-TXLM'!L25+'M2-HLM'!L25</f>
        <v>0</v>
      </c>
      <c r="M25" s="215">
        <f>'M2-Cuc'!M25+'M2-ViThuy'!M25+'M2-PH'!M25+'M2-CTA'!M25+'M2-VThanh'!M25+'M2-CT'!M25+'M2-NB'!M25+'M2-TXLM'!M25+'M2-HLM'!M25</f>
        <v>0</v>
      </c>
      <c r="N25" s="215">
        <f>'M2-Cuc'!N25+'M2-ViThuy'!N25+'M2-PH'!N25+'M2-CTA'!N25+'M2-VThanh'!N25+'M2-CT'!N25+'M2-NB'!N25+'M2-TXLM'!N25+'M2-HLM'!N25</f>
        <v>0</v>
      </c>
      <c r="O25" s="215">
        <f>'M2-Cuc'!O25+'M2-ViThuy'!O25+'M2-PH'!O25+'M2-CTA'!O25+'M2-VThanh'!O25+'M2-CT'!O25+'M2-NB'!O25+'M2-TXLM'!O25+'M2-HLM'!O25</f>
        <v>0</v>
      </c>
      <c r="P25" s="261">
        <f>C25+'M1'!C25</f>
        <v>602</v>
      </c>
      <c r="Q25" s="260"/>
      <c r="R25" s="260"/>
      <c r="S25" s="260"/>
      <c r="T25" s="260"/>
      <c r="U25" s="260"/>
    </row>
    <row r="26" spans="1:21" ht="32.25" customHeight="1">
      <c r="A26" s="54" t="s">
        <v>45</v>
      </c>
      <c r="B26" s="55" t="s">
        <v>116</v>
      </c>
      <c r="C26" s="337">
        <f>(C18+C19)/C17*100</f>
        <v>6.994619523443505</v>
      </c>
      <c r="D26" s="337">
        <f aca="true" t="shared" si="5" ref="D26:O26">(D18+D19)/D17*100</f>
        <v>6.348448687350835</v>
      </c>
      <c r="E26" s="337">
        <f t="shared" si="5"/>
        <v>12.878787878787879</v>
      </c>
      <c r="F26" s="337" t="e">
        <f t="shared" si="5"/>
        <v>#DIV/0!</v>
      </c>
      <c r="G26" s="337">
        <f t="shared" si="5"/>
        <v>12.878787878787879</v>
      </c>
      <c r="H26" s="337" t="e">
        <f t="shared" si="5"/>
        <v>#DIV/0!</v>
      </c>
      <c r="I26" s="337">
        <f t="shared" si="5"/>
        <v>12.953367875647666</v>
      </c>
      <c r="J26" s="337">
        <f t="shared" si="5"/>
        <v>3.8461538461538463</v>
      </c>
      <c r="K26" s="337" t="e">
        <f t="shared" si="5"/>
        <v>#DIV/0!</v>
      </c>
      <c r="L26" s="337" t="e">
        <f t="shared" si="5"/>
        <v>#DIV/0!</v>
      </c>
      <c r="M26" s="337" t="e">
        <f t="shared" si="5"/>
        <v>#DIV/0!</v>
      </c>
      <c r="N26" s="337" t="e">
        <f t="shared" si="5"/>
        <v>#DIV/0!</v>
      </c>
      <c r="O26" s="337" t="e">
        <f t="shared" si="5"/>
        <v>#DIV/0!</v>
      </c>
      <c r="P26" s="259">
        <f>SUM(P20:P25)</f>
        <v>4020</v>
      </c>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5:F45"/>
    <mergeCell ref="B46:F46"/>
    <mergeCell ref="A38:B38"/>
    <mergeCell ref="I38:J38"/>
    <mergeCell ref="A39:B39"/>
    <mergeCell ref="I39:J39"/>
    <mergeCell ref="I40:J40"/>
    <mergeCell ref="B42:F42"/>
    <mergeCell ref="A36:B36"/>
    <mergeCell ref="I36:J36"/>
    <mergeCell ref="A37:B37"/>
    <mergeCell ref="I37:J37"/>
    <mergeCell ref="B43:F43"/>
    <mergeCell ref="B44:F44"/>
    <mergeCell ref="A31:B31"/>
    <mergeCell ref="A32:B32"/>
    <mergeCell ref="I32:J32"/>
    <mergeCell ref="I33:J33"/>
    <mergeCell ref="A35:B35"/>
    <mergeCell ref="I35:J35"/>
    <mergeCell ref="C6:C9"/>
    <mergeCell ref="D6:O6"/>
    <mergeCell ref="N7:N9"/>
    <mergeCell ref="J28:M28"/>
    <mergeCell ref="I29:J29"/>
    <mergeCell ref="K29:M29"/>
    <mergeCell ref="M4:O4"/>
    <mergeCell ref="L7:L9"/>
    <mergeCell ref="M7:M9"/>
    <mergeCell ref="A10:B10"/>
    <mergeCell ref="J27:M27"/>
    <mergeCell ref="H7:H9"/>
    <mergeCell ref="I7:I9"/>
    <mergeCell ref="J7:J9"/>
    <mergeCell ref="K7:K9"/>
    <mergeCell ref="A6:B9"/>
    <mergeCell ref="A1:B1"/>
    <mergeCell ref="D1:K1"/>
    <mergeCell ref="D2:K2"/>
    <mergeCell ref="M2:O2"/>
    <mergeCell ref="D3:K3"/>
    <mergeCell ref="O7:O9"/>
    <mergeCell ref="E8:E9"/>
    <mergeCell ref="F8:G8"/>
    <mergeCell ref="D7:D9"/>
    <mergeCell ref="E7:G7"/>
  </mergeCells>
  <printOptions/>
  <pageMargins left="0.34" right="0.28" top="0.43" bottom="0.24" header="0.3" footer="0.3"/>
  <pageSetup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dimension ref="A1:P64"/>
  <sheetViews>
    <sheetView zoomScalePageLayoutView="0" workbookViewId="0" topLeftCell="A9">
      <selection activeCell="C21"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246</v>
      </c>
      <c r="D11" s="213">
        <f>D12+D13</f>
        <v>159</v>
      </c>
      <c r="E11" s="213">
        <f>F11+G11</f>
        <v>46</v>
      </c>
      <c r="F11" s="213">
        <f>F12+F13</f>
        <v>3</v>
      </c>
      <c r="G11" s="213">
        <f aca="true" t="shared" si="0" ref="G11:N11">G12+G13</f>
        <v>43</v>
      </c>
      <c r="H11" s="213">
        <f t="shared" si="0"/>
        <v>0</v>
      </c>
      <c r="I11" s="213">
        <f t="shared" si="0"/>
        <v>28</v>
      </c>
      <c r="J11" s="213">
        <f t="shared" si="0"/>
        <v>13</v>
      </c>
      <c r="K11" s="213">
        <f t="shared" si="0"/>
        <v>0</v>
      </c>
      <c r="L11" s="213">
        <f t="shared" si="0"/>
        <v>0</v>
      </c>
      <c r="M11" s="213">
        <f t="shared" si="0"/>
        <v>0</v>
      </c>
      <c r="N11" s="213">
        <f t="shared" si="0"/>
        <v>0</v>
      </c>
      <c r="O11" s="39"/>
      <c r="P11" s="39"/>
    </row>
    <row r="12" spans="1:16" ht="22.5" customHeight="1">
      <c r="A12" s="51">
        <v>1</v>
      </c>
      <c r="B12" s="52" t="s">
        <v>96</v>
      </c>
      <c r="C12" s="213">
        <f>D12+E12+H12+I12+J12+K12+L12+M12+N12</f>
        <v>108</v>
      </c>
      <c r="D12" s="205">
        <v>61</v>
      </c>
      <c r="E12" s="213">
        <f>F12+G12</f>
        <v>33</v>
      </c>
      <c r="F12" s="205">
        <v>3</v>
      </c>
      <c r="G12" s="205">
        <v>30</v>
      </c>
      <c r="H12" s="205"/>
      <c r="I12" s="205">
        <v>4</v>
      </c>
      <c r="J12" s="205">
        <v>10</v>
      </c>
      <c r="K12" s="205">
        <v>0</v>
      </c>
      <c r="L12" s="205"/>
      <c r="M12" s="205"/>
      <c r="N12" s="206"/>
      <c r="O12" s="39"/>
      <c r="P12" s="39"/>
    </row>
    <row r="13" spans="1:16" ht="22.5" customHeight="1">
      <c r="A13" s="51">
        <v>2</v>
      </c>
      <c r="B13" s="52" t="s">
        <v>97</v>
      </c>
      <c r="C13" s="213">
        <f>D13+E13+H13+I13+J13+K13+L13+M13+N13</f>
        <v>138</v>
      </c>
      <c r="D13" s="205">
        <v>98</v>
      </c>
      <c r="E13" s="213">
        <f>F13+G13</f>
        <v>13</v>
      </c>
      <c r="F13" s="205"/>
      <c r="G13" s="205">
        <v>13</v>
      </c>
      <c r="H13" s="205">
        <v>0</v>
      </c>
      <c r="I13" s="205">
        <v>24</v>
      </c>
      <c r="J13" s="205">
        <v>3</v>
      </c>
      <c r="K13" s="205"/>
      <c r="L13" s="205"/>
      <c r="M13" s="205"/>
      <c r="N13" s="206"/>
      <c r="O13" s="39"/>
      <c r="P13" s="39"/>
    </row>
    <row r="14" spans="1:16" ht="22.5" customHeight="1">
      <c r="A14" s="53" t="s">
        <v>1</v>
      </c>
      <c r="B14" s="68" t="s">
        <v>98</v>
      </c>
      <c r="C14" s="213">
        <f>D14+E14+H14+I14+J14+K14+L14+M14+N14</f>
        <v>1</v>
      </c>
      <c r="D14" s="205">
        <v>1</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245</v>
      </c>
      <c r="D16" s="213">
        <f t="shared" si="1"/>
        <v>158</v>
      </c>
      <c r="E16" s="213">
        <f t="shared" si="1"/>
        <v>46</v>
      </c>
      <c r="F16" s="213">
        <f t="shared" si="1"/>
        <v>3</v>
      </c>
      <c r="G16" s="213">
        <f t="shared" si="1"/>
        <v>43</v>
      </c>
      <c r="H16" s="213">
        <f t="shared" si="1"/>
        <v>0</v>
      </c>
      <c r="I16" s="213">
        <f t="shared" si="1"/>
        <v>28</v>
      </c>
      <c r="J16" s="213">
        <f t="shared" si="1"/>
        <v>13</v>
      </c>
      <c r="K16" s="213">
        <f t="shared" si="1"/>
        <v>0</v>
      </c>
      <c r="L16" s="213">
        <f t="shared" si="1"/>
        <v>0</v>
      </c>
      <c r="M16" s="213">
        <f t="shared" si="1"/>
        <v>0</v>
      </c>
      <c r="N16" s="213">
        <f t="shared" si="1"/>
        <v>0</v>
      </c>
      <c r="O16" s="39"/>
    </row>
    <row r="17" spans="1:15" ht="22.5" customHeight="1">
      <c r="A17" s="53" t="s">
        <v>39</v>
      </c>
      <c r="B17" s="69" t="s">
        <v>102</v>
      </c>
      <c r="C17" s="213">
        <f>SUM(C18:C24)</f>
        <v>200</v>
      </c>
      <c r="D17" s="213">
        <f>SUM(D18:D24)</f>
        <v>141</v>
      </c>
      <c r="E17" s="216">
        <f>F17+G17</f>
        <v>24</v>
      </c>
      <c r="F17" s="213">
        <f>SUM(F18:F24)</f>
        <v>0</v>
      </c>
      <c r="G17" s="213">
        <f aca="true" t="shared" si="2" ref="G17:N17">SUM(G18:G24)</f>
        <v>24</v>
      </c>
      <c r="H17" s="213">
        <f t="shared" si="2"/>
        <v>0</v>
      </c>
      <c r="I17" s="213">
        <f t="shared" si="2"/>
        <v>27</v>
      </c>
      <c r="J17" s="213">
        <f t="shared" si="2"/>
        <v>8</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104</v>
      </c>
      <c r="D18" s="205">
        <v>67</v>
      </c>
      <c r="E18" s="213">
        <f>F18+G18</f>
        <v>12</v>
      </c>
      <c r="F18" s="205"/>
      <c r="G18" s="205">
        <v>12</v>
      </c>
      <c r="H18" s="205">
        <v>0</v>
      </c>
      <c r="I18" s="205">
        <v>22</v>
      </c>
      <c r="J18" s="205">
        <v>3</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92</v>
      </c>
      <c r="D20" s="205">
        <v>72</v>
      </c>
      <c r="E20" s="213">
        <f t="shared" si="4"/>
        <v>11</v>
      </c>
      <c r="F20" s="205"/>
      <c r="G20" s="205">
        <v>11</v>
      </c>
      <c r="H20" s="205"/>
      <c r="I20" s="205">
        <v>4</v>
      </c>
      <c r="J20" s="205">
        <v>5</v>
      </c>
      <c r="K20" s="205"/>
      <c r="L20" s="205"/>
      <c r="M20" s="205"/>
      <c r="N20" s="206"/>
      <c r="O20" s="39"/>
    </row>
    <row r="21" spans="1:15" ht="21" customHeight="1">
      <c r="A21" s="51" t="s">
        <v>107</v>
      </c>
      <c r="B21" s="52" t="s">
        <v>108</v>
      </c>
      <c r="C21" s="213">
        <f t="shared" si="3"/>
        <v>3</v>
      </c>
      <c r="D21" s="205">
        <v>1</v>
      </c>
      <c r="E21" s="213">
        <f t="shared" si="4"/>
        <v>1</v>
      </c>
      <c r="F21" s="205"/>
      <c r="G21" s="205">
        <v>1</v>
      </c>
      <c r="H21" s="205"/>
      <c r="I21" s="205">
        <v>1</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1</v>
      </c>
      <c r="D23" s="205">
        <v>1</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45</v>
      </c>
      <c r="D25" s="205">
        <v>17</v>
      </c>
      <c r="E25" s="213">
        <f t="shared" si="4"/>
        <v>22</v>
      </c>
      <c r="F25" s="205">
        <v>3</v>
      </c>
      <c r="G25" s="205">
        <v>19</v>
      </c>
      <c r="H25" s="205"/>
      <c r="I25" s="205">
        <v>1</v>
      </c>
      <c r="J25" s="205">
        <v>5</v>
      </c>
      <c r="K25" s="205"/>
      <c r="L25" s="205"/>
      <c r="M25" s="205"/>
      <c r="N25" s="206"/>
      <c r="O25" s="39"/>
    </row>
    <row r="26" spans="1:15" s="62" customFormat="1" ht="26.25">
      <c r="A26" s="54" t="s">
        <v>45</v>
      </c>
      <c r="B26" s="55" t="s">
        <v>116</v>
      </c>
      <c r="C26" s="232">
        <f>(C18+C19)/C17*100</f>
        <v>52</v>
      </c>
      <c r="D26" s="232">
        <f aca="true" t="shared" si="5" ref="D26:N26">(D18+D19)/D17*100</f>
        <v>47.5177304964539</v>
      </c>
      <c r="E26" s="232">
        <f t="shared" si="5"/>
        <v>50</v>
      </c>
      <c r="F26" s="232" t="e">
        <f t="shared" si="5"/>
        <v>#DIV/0!</v>
      </c>
      <c r="G26" s="232">
        <f t="shared" si="5"/>
        <v>50</v>
      </c>
      <c r="H26" s="232" t="e">
        <f t="shared" si="5"/>
        <v>#DIV/0!</v>
      </c>
      <c r="I26" s="232">
        <f t="shared" si="5"/>
        <v>81.48148148148148</v>
      </c>
      <c r="J26" s="232">
        <f t="shared" si="5"/>
        <v>37.5</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D42"/>
  <sheetViews>
    <sheetView zoomScalePageLayoutView="0" workbookViewId="0" topLeftCell="A1">
      <selection activeCell="C21"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IF(SUM(C5:C11)='M1-CTA'!C21,SUM(C5:C11),"SAI")</f>
        <v>3</v>
      </c>
    </row>
    <row r="5" spans="1:3" s="9" customFormat="1" ht="14.25" customHeight="1">
      <c r="A5" s="3" t="s">
        <v>41</v>
      </c>
      <c r="B5" s="78" t="s">
        <v>117</v>
      </c>
      <c r="C5" s="207"/>
    </row>
    <row r="6" spans="1:3" s="9" customFormat="1" ht="14.25" customHeight="1">
      <c r="A6" s="3" t="s">
        <v>42</v>
      </c>
      <c r="B6" s="78" t="s">
        <v>118</v>
      </c>
      <c r="C6" s="207">
        <v>3</v>
      </c>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IF(SUM(C13:C14)='M1-CTA'!C22,SUM(C13:C14),"SAI")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IF(SUM(C16:C18)='M1-CTA'!C24,SUM(C16:C18),"SAI")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IF(SUM(C20:C25)='M1-CTA'!C19,SUM(C20:C25),"SAI")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IF(SUM(C27:C29)='M1-CTA'!C25,SUM(C27:C29),"SAI")</f>
        <v>45</v>
      </c>
    </row>
    <row r="27" spans="1:3" s="9" customFormat="1" ht="14.25" customHeight="1">
      <c r="A27" s="3" t="s">
        <v>141</v>
      </c>
      <c r="B27" s="78" t="s">
        <v>132</v>
      </c>
      <c r="C27" s="207">
        <v>45</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U64"/>
  <sheetViews>
    <sheetView zoomScalePageLayoutView="0" workbookViewId="0" topLeftCell="A9">
      <selection activeCell="C21"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279</v>
      </c>
      <c r="D11" s="214">
        <f>D12+D13</f>
        <v>241</v>
      </c>
      <c r="E11" s="214">
        <f>F11+G11</f>
        <v>8</v>
      </c>
      <c r="F11" s="214">
        <f>F12+F13</f>
        <v>0</v>
      </c>
      <c r="G11" s="214">
        <f aca="true" t="shared" si="0" ref="G11:O11">G12+G13</f>
        <v>8</v>
      </c>
      <c r="H11" s="214">
        <f t="shared" si="0"/>
        <v>0</v>
      </c>
      <c r="I11" s="214">
        <f t="shared" si="0"/>
        <v>9</v>
      </c>
      <c r="J11" s="214">
        <f t="shared" si="0"/>
        <v>21</v>
      </c>
      <c r="K11" s="214">
        <f t="shared" si="0"/>
        <v>0</v>
      </c>
      <c r="L11" s="214">
        <f t="shared" si="0"/>
        <v>0</v>
      </c>
      <c r="M11" s="214">
        <f t="shared" si="0"/>
        <v>0</v>
      </c>
      <c r="N11" s="214">
        <f t="shared" si="0"/>
        <v>0</v>
      </c>
      <c r="O11" s="214">
        <f t="shared" si="0"/>
        <v>0</v>
      </c>
      <c r="P11" s="264">
        <f>C11+'M1-CTA'!C11</f>
        <v>525</v>
      </c>
      <c r="Q11" s="259"/>
      <c r="R11" s="260"/>
      <c r="S11" s="260"/>
      <c r="T11" s="260"/>
      <c r="U11" s="260"/>
    </row>
    <row r="12" spans="1:21" s="90" customFormat="1" ht="22.5" customHeight="1">
      <c r="A12" s="51">
        <v>1</v>
      </c>
      <c r="B12" s="52" t="s">
        <v>96</v>
      </c>
      <c r="C12" s="213">
        <f>D12+E12+H12+I12+J12+K12+L12+M12+N12+O12</f>
        <v>206</v>
      </c>
      <c r="D12" s="215">
        <v>188</v>
      </c>
      <c r="E12" s="214">
        <f>F12+G12</f>
        <v>2</v>
      </c>
      <c r="F12" s="215"/>
      <c r="G12" s="215">
        <v>2</v>
      </c>
      <c r="H12" s="215"/>
      <c r="I12" s="215">
        <v>3</v>
      </c>
      <c r="J12" s="215">
        <v>13</v>
      </c>
      <c r="K12" s="215"/>
      <c r="L12" s="215"/>
      <c r="M12" s="215"/>
      <c r="N12" s="206"/>
      <c r="O12" s="206"/>
      <c r="P12" s="261">
        <f>C12+'M1-CTA'!C12</f>
        <v>314</v>
      </c>
      <c r="Q12" s="261"/>
      <c r="R12" s="262"/>
      <c r="S12" s="262"/>
      <c r="T12" s="262"/>
      <c r="U12" s="262"/>
    </row>
    <row r="13" spans="1:21" s="90" customFormat="1" ht="22.5" customHeight="1">
      <c r="A13" s="51">
        <v>2</v>
      </c>
      <c r="B13" s="52" t="s">
        <v>97</v>
      </c>
      <c r="C13" s="213">
        <f>D13+E13+H13+I13+J13+K13+L13+M13+N13+O13</f>
        <v>73</v>
      </c>
      <c r="D13" s="205">
        <v>53</v>
      </c>
      <c r="E13" s="214">
        <f>F13+G13</f>
        <v>6</v>
      </c>
      <c r="F13" s="205"/>
      <c r="G13" s="205">
        <v>6</v>
      </c>
      <c r="H13" s="205"/>
      <c r="I13" s="205">
        <v>6</v>
      </c>
      <c r="J13" s="205">
        <v>8</v>
      </c>
      <c r="K13" s="205"/>
      <c r="L13" s="205"/>
      <c r="M13" s="205"/>
      <c r="N13" s="206"/>
      <c r="O13" s="206"/>
      <c r="P13" s="261">
        <f>C13+'M1-CTA'!C13</f>
        <v>211</v>
      </c>
      <c r="Q13" s="261"/>
      <c r="R13" s="262"/>
      <c r="S13" s="262"/>
      <c r="T13" s="262"/>
      <c r="U13" s="262"/>
    </row>
    <row r="14" spans="1:21" ht="22.5" customHeight="1">
      <c r="A14" s="53" t="s">
        <v>1</v>
      </c>
      <c r="B14" s="68" t="s">
        <v>98</v>
      </c>
      <c r="C14" s="213">
        <f>D14+E14+H14+I14+J14+K14+L14+M14+N14+O14</f>
        <v>3</v>
      </c>
      <c r="D14" s="205"/>
      <c r="E14" s="214">
        <f>F14+G14</f>
        <v>2</v>
      </c>
      <c r="F14" s="205"/>
      <c r="G14" s="205">
        <v>2</v>
      </c>
      <c r="H14" s="205"/>
      <c r="I14" s="205"/>
      <c r="J14" s="205">
        <v>1</v>
      </c>
      <c r="K14" s="205"/>
      <c r="L14" s="205"/>
      <c r="M14" s="205"/>
      <c r="N14" s="206"/>
      <c r="O14" s="206"/>
      <c r="P14" s="261">
        <f>C14+'M1-CTA'!C14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C15+'M1-CTA'!C15</f>
        <v>0</v>
      </c>
      <c r="Q15" s="259"/>
      <c r="R15" s="260"/>
      <c r="S15" s="260"/>
      <c r="T15" s="260"/>
      <c r="U15" s="260"/>
    </row>
    <row r="16" spans="1:21" ht="22.5" customHeight="1">
      <c r="A16" s="53" t="s">
        <v>100</v>
      </c>
      <c r="B16" s="68" t="s">
        <v>101</v>
      </c>
      <c r="C16" s="213">
        <f>C17+C25</f>
        <v>276</v>
      </c>
      <c r="D16" s="213">
        <f>D17+D25</f>
        <v>241</v>
      </c>
      <c r="E16" s="213">
        <f>E17+E25</f>
        <v>6</v>
      </c>
      <c r="F16" s="213">
        <f>F17+F25</f>
        <v>0</v>
      </c>
      <c r="G16" s="213">
        <f aca="true" t="shared" si="1" ref="G16:O16">G17+G25</f>
        <v>6</v>
      </c>
      <c r="H16" s="213">
        <f t="shared" si="1"/>
        <v>0</v>
      </c>
      <c r="I16" s="213">
        <f t="shared" si="1"/>
        <v>9</v>
      </c>
      <c r="J16" s="213">
        <f t="shared" si="1"/>
        <v>20</v>
      </c>
      <c r="K16" s="213">
        <f t="shared" si="1"/>
        <v>0</v>
      </c>
      <c r="L16" s="213">
        <f t="shared" si="1"/>
        <v>0</v>
      </c>
      <c r="M16" s="213">
        <f t="shared" si="1"/>
        <v>0</v>
      </c>
      <c r="N16" s="213">
        <f t="shared" si="1"/>
        <v>0</v>
      </c>
      <c r="O16" s="213">
        <f t="shared" si="1"/>
        <v>0</v>
      </c>
      <c r="P16" s="264">
        <f>C16+'M1-CTA'!C16</f>
        <v>521</v>
      </c>
      <c r="Q16" s="260"/>
      <c r="R16" s="260"/>
      <c r="S16" s="260"/>
      <c r="T16" s="260"/>
      <c r="U16" s="260"/>
    </row>
    <row r="17" spans="1:21" ht="22.5" customHeight="1">
      <c r="A17" s="53" t="s">
        <v>39</v>
      </c>
      <c r="B17" s="69" t="s">
        <v>102</v>
      </c>
      <c r="C17" s="213">
        <f>SUM(C18:C24)</f>
        <v>276</v>
      </c>
      <c r="D17" s="213">
        <f>SUM(D18:D24)</f>
        <v>241</v>
      </c>
      <c r="E17" s="213">
        <f>F17+G17</f>
        <v>6</v>
      </c>
      <c r="F17" s="213">
        <f>SUM(F18:F24)</f>
        <v>0</v>
      </c>
      <c r="G17" s="213">
        <f aca="true" t="shared" si="2" ref="G17:O17">SUM(G18:G24)</f>
        <v>6</v>
      </c>
      <c r="H17" s="213">
        <f t="shared" si="2"/>
        <v>0</v>
      </c>
      <c r="I17" s="213">
        <f t="shared" si="2"/>
        <v>9</v>
      </c>
      <c r="J17" s="213">
        <f t="shared" si="2"/>
        <v>20</v>
      </c>
      <c r="K17" s="213">
        <f t="shared" si="2"/>
        <v>0</v>
      </c>
      <c r="L17" s="213">
        <f t="shared" si="2"/>
        <v>0</v>
      </c>
      <c r="M17" s="213">
        <f t="shared" si="2"/>
        <v>0</v>
      </c>
      <c r="N17" s="213">
        <f t="shared" si="2"/>
        <v>0</v>
      </c>
      <c r="O17" s="213">
        <f t="shared" si="2"/>
        <v>0</v>
      </c>
      <c r="P17" s="264">
        <f>C17+'M1-CTA'!C17</f>
        <v>476</v>
      </c>
      <c r="Q17" s="260"/>
      <c r="R17" s="260"/>
      <c r="S17" s="260"/>
      <c r="T17" s="260"/>
      <c r="U17" s="260"/>
    </row>
    <row r="18" spans="1:21" ht="22.5" customHeight="1">
      <c r="A18" s="51" t="s">
        <v>41</v>
      </c>
      <c r="B18" s="52" t="s">
        <v>103</v>
      </c>
      <c r="C18" s="213">
        <f aca="true" t="shared" si="3" ref="C18:C24">D18+E18+H18+I18+J18+K18+L18+M18+N18+O18</f>
        <v>17</v>
      </c>
      <c r="D18" s="212">
        <v>16</v>
      </c>
      <c r="E18" s="217">
        <f aca="true" t="shared" si="4" ref="E18:E25">F18+G18</f>
        <v>0</v>
      </c>
      <c r="F18" s="212"/>
      <c r="G18" s="212">
        <v>0</v>
      </c>
      <c r="H18" s="212"/>
      <c r="I18" s="212">
        <v>1</v>
      </c>
      <c r="J18" s="212">
        <v>0</v>
      </c>
      <c r="K18" s="212"/>
      <c r="L18" s="212"/>
      <c r="M18" s="212"/>
      <c r="N18" s="206"/>
      <c r="O18" s="206"/>
      <c r="P18" s="261">
        <f>C18+'M1-CTA'!C18</f>
        <v>121</v>
      </c>
      <c r="Q18" s="260"/>
      <c r="R18" s="260"/>
      <c r="S18" s="260"/>
      <c r="T18" s="260"/>
      <c r="U18" s="260"/>
    </row>
    <row r="19" spans="1:21" ht="15.75">
      <c r="A19" s="51" t="s">
        <v>42</v>
      </c>
      <c r="B19" s="52" t="s">
        <v>104</v>
      </c>
      <c r="C19" s="213">
        <f t="shared" si="3"/>
        <v>1</v>
      </c>
      <c r="D19" s="212">
        <v>0</v>
      </c>
      <c r="E19" s="217">
        <f t="shared" si="4"/>
        <v>0</v>
      </c>
      <c r="F19" s="212"/>
      <c r="G19" s="212"/>
      <c r="H19" s="212"/>
      <c r="I19" s="212"/>
      <c r="J19" s="212">
        <v>1</v>
      </c>
      <c r="K19" s="212"/>
      <c r="L19" s="212"/>
      <c r="M19" s="212"/>
      <c r="N19" s="206"/>
      <c r="O19" s="206"/>
      <c r="P19" s="261">
        <f>C19+'M1-CTA'!C19</f>
        <v>1</v>
      </c>
      <c r="Q19" s="260"/>
      <c r="R19" s="260"/>
      <c r="S19" s="260"/>
      <c r="T19" s="260"/>
      <c r="U19" s="260"/>
    </row>
    <row r="20" spans="1:21" ht="15.75">
      <c r="A20" s="51" t="s">
        <v>105</v>
      </c>
      <c r="B20" s="52" t="s">
        <v>106</v>
      </c>
      <c r="C20" s="213">
        <f t="shared" si="3"/>
        <v>246</v>
      </c>
      <c r="D20" s="212">
        <v>213</v>
      </c>
      <c r="E20" s="217">
        <f t="shared" si="4"/>
        <v>6</v>
      </c>
      <c r="F20" s="212"/>
      <c r="G20" s="212">
        <v>6</v>
      </c>
      <c r="H20" s="212"/>
      <c r="I20" s="212">
        <v>8</v>
      </c>
      <c r="J20" s="212">
        <v>19</v>
      </c>
      <c r="K20" s="212"/>
      <c r="L20" s="212"/>
      <c r="M20" s="212"/>
      <c r="N20" s="206"/>
      <c r="O20" s="206"/>
      <c r="P20" s="261">
        <f>C20+'M1-CTA'!C20</f>
        <v>338</v>
      </c>
      <c r="Q20" s="260"/>
      <c r="R20" s="260"/>
      <c r="S20" s="260"/>
      <c r="T20" s="260"/>
      <c r="U20" s="260"/>
    </row>
    <row r="21" spans="1:21" ht="22.5" customHeight="1">
      <c r="A21" s="51" t="s">
        <v>107</v>
      </c>
      <c r="B21" s="52" t="s">
        <v>108</v>
      </c>
      <c r="C21" s="213">
        <f t="shared" si="3"/>
        <v>11</v>
      </c>
      <c r="D21" s="205">
        <v>11</v>
      </c>
      <c r="E21" s="217">
        <f t="shared" si="4"/>
        <v>0</v>
      </c>
      <c r="F21" s="205"/>
      <c r="G21" s="205"/>
      <c r="H21" s="205"/>
      <c r="I21" s="205">
        <v>0</v>
      </c>
      <c r="J21" s="205"/>
      <c r="K21" s="205"/>
      <c r="L21" s="205"/>
      <c r="M21" s="205"/>
      <c r="N21" s="206"/>
      <c r="O21" s="206"/>
      <c r="P21" s="261">
        <f>C21+'M1-CTA'!C21</f>
        <v>14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C22+'M1-CTA'!C22</f>
        <v>0</v>
      </c>
      <c r="Q22" s="260"/>
      <c r="R22" s="260"/>
      <c r="S22" s="260"/>
      <c r="T22" s="260"/>
      <c r="U22" s="260"/>
    </row>
    <row r="23" spans="1:21" ht="25.5">
      <c r="A23" s="51" t="s">
        <v>111</v>
      </c>
      <c r="B23" s="70" t="s">
        <v>112</v>
      </c>
      <c r="C23" s="213">
        <f t="shared" si="3"/>
        <v>1</v>
      </c>
      <c r="D23" s="212">
        <v>1</v>
      </c>
      <c r="E23" s="217">
        <f t="shared" si="4"/>
        <v>0</v>
      </c>
      <c r="F23" s="212"/>
      <c r="G23" s="212"/>
      <c r="H23" s="212"/>
      <c r="I23" s="212"/>
      <c r="J23" s="212"/>
      <c r="K23" s="212"/>
      <c r="L23" s="212"/>
      <c r="M23" s="212"/>
      <c r="N23" s="206"/>
      <c r="O23" s="206"/>
      <c r="P23" s="261">
        <f>C23+'M1-CTA'!C23</f>
        <v>2</v>
      </c>
      <c r="Q23" s="260"/>
      <c r="R23" s="260"/>
      <c r="S23" s="260"/>
      <c r="T23" s="260"/>
      <c r="U23" s="260"/>
    </row>
    <row r="24" spans="1:21" ht="22.5" customHeight="1">
      <c r="A24" s="51" t="s">
        <v>113</v>
      </c>
      <c r="B24" s="52" t="s">
        <v>114</v>
      </c>
      <c r="C24" s="213">
        <f t="shared" si="3"/>
        <v>0</v>
      </c>
      <c r="D24" s="205">
        <v>0</v>
      </c>
      <c r="E24" s="217">
        <f t="shared" si="4"/>
        <v>0</v>
      </c>
      <c r="F24" s="205"/>
      <c r="G24" s="205"/>
      <c r="H24" s="205"/>
      <c r="I24" s="205"/>
      <c r="J24" s="205"/>
      <c r="K24" s="205"/>
      <c r="L24" s="205"/>
      <c r="M24" s="205"/>
      <c r="N24" s="206"/>
      <c r="O24" s="206"/>
      <c r="P24" s="261">
        <f>C24+'M1-CTA'!C24</f>
        <v>0</v>
      </c>
      <c r="Q24" s="260"/>
      <c r="R24" s="260"/>
      <c r="S24" s="260"/>
      <c r="T24" s="260"/>
      <c r="U24" s="260"/>
    </row>
    <row r="25" spans="1:21" ht="22.5" customHeight="1">
      <c r="A25" s="53" t="s">
        <v>40</v>
      </c>
      <c r="B25" s="68" t="s">
        <v>115</v>
      </c>
      <c r="C25" s="213">
        <f>D25+E25+H25+I25+J25+K25+L25+M25+N25+O25</f>
        <v>0</v>
      </c>
      <c r="D25" s="205">
        <v>0</v>
      </c>
      <c r="E25" s="217">
        <f t="shared" si="4"/>
        <v>0</v>
      </c>
      <c r="F25" s="205"/>
      <c r="G25" s="205">
        <v>0</v>
      </c>
      <c r="H25" s="205"/>
      <c r="I25" s="205">
        <v>0</v>
      </c>
      <c r="J25" s="205"/>
      <c r="K25" s="205"/>
      <c r="L25" s="205"/>
      <c r="M25" s="205"/>
      <c r="N25" s="206"/>
      <c r="O25" s="206"/>
      <c r="P25" s="261">
        <f>C25+'M1-CTA'!C25</f>
        <v>45</v>
      </c>
      <c r="Q25" s="260"/>
      <c r="R25" s="260"/>
      <c r="S25" s="260"/>
      <c r="T25" s="260"/>
      <c r="U25" s="260"/>
    </row>
    <row r="26" spans="1:21" ht="32.25" customHeight="1">
      <c r="A26" s="54" t="s">
        <v>45</v>
      </c>
      <c r="B26" s="55" t="s">
        <v>116</v>
      </c>
      <c r="C26" s="231">
        <f>(C18+C19)/C17*100</f>
        <v>6.521739130434782</v>
      </c>
      <c r="D26" s="231">
        <f aca="true" t="shared" si="5" ref="D26:O26">(D18+D19)/D17*100</f>
        <v>6.639004149377594</v>
      </c>
      <c r="E26" s="231">
        <f t="shared" si="5"/>
        <v>0</v>
      </c>
      <c r="F26" s="231" t="e">
        <f t="shared" si="5"/>
        <v>#DIV/0!</v>
      </c>
      <c r="G26" s="231">
        <f t="shared" si="5"/>
        <v>0</v>
      </c>
      <c r="H26" s="231" t="e">
        <f t="shared" si="5"/>
        <v>#DIV/0!</v>
      </c>
      <c r="I26" s="231">
        <f t="shared" si="5"/>
        <v>11.11111111111111</v>
      </c>
      <c r="J26" s="231">
        <f t="shared" si="5"/>
        <v>5</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C40"/>
  <sheetViews>
    <sheetView zoomScalePageLayoutView="0" workbookViewId="0" topLeftCell="A1">
      <selection activeCell="C21"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IF(SUM(C5:C13)='M2-CTA'!C21,SUM(C5:C13),"SAI")</f>
        <v>11</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11</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IF(SUM(C15:C16)='M2-CTA'!C22,SUM(C15:C16),"SAI")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IF(SUM(C18:C20)='M2-CTA'!C24,SUM(C18:C20),"SAI")</f>
        <v>0</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IF(SUM(C22:C28)='M2-CTA'!C19,SUM(C22:C28),"SAI")</f>
        <v>1</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1</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IF(SUM(C30:C32)='M2-CTA'!C25,SUM(C30:C32),"SAI")</f>
        <v>0</v>
      </c>
    </row>
    <row r="30" spans="1:3" ht="15" customHeight="1">
      <c r="A30" s="93" t="s">
        <v>141</v>
      </c>
      <c r="B30" s="78" t="s">
        <v>132</v>
      </c>
      <c r="C30" s="218">
        <v>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W63"/>
  <sheetViews>
    <sheetView zoomScalePageLayoutView="0" workbookViewId="0" topLeftCell="A9">
      <selection activeCell="C21"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279"/>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275" t="s">
        <v>179</v>
      </c>
      <c r="G9" s="280" t="s">
        <v>180</v>
      </c>
      <c r="H9" s="687"/>
      <c r="I9" s="687"/>
      <c r="J9" s="687"/>
      <c r="K9" s="687"/>
      <c r="L9" s="687"/>
      <c r="M9" s="687"/>
      <c r="N9" s="685"/>
      <c r="O9" s="276"/>
      <c r="P9" s="276"/>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1540802</v>
      </c>
      <c r="D11" s="250">
        <f>D12+D13</f>
        <v>440690</v>
      </c>
      <c r="E11" s="250">
        <f>F11+G11</f>
        <v>560436</v>
      </c>
      <c r="F11" s="250">
        <f>F12+F13</f>
        <v>27337</v>
      </c>
      <c r="G11" s="250">
        <f aca="true" t="shared" si="0" ref="G11:N11">G12+G13</f>
        <v>533099</v>
      </c>
      <c r="H11" s="250">
        <f t="shared" si="0"/>
        <v>0</v>
      </c>
      <c r="I11" s="250">
        <f t="shared" si="0"/>
        <v>30529</v>
      </c>
      <c r="J11" s="250">
        <f t="shared" si="0"/>
        <v>316757</v>
      </c>
      <c r="K11" s="250">
        <f t="shared" si="0"/>
        <v>0</v>
      </c>
      <c r="L11" s="250">
        <f t="shared" si="0"/>
        <v>0</v>
      </c>
      <c r="M11" s="250">
        <f t="shared" si="0"/>
        <v>0</v>
      </c>
      <c r="N11" s="250">
        <f t="shared" si="0"/>
        <v>192390</v>
      </c>
      <c r="O11" s="258"/>
      <c r="P11" s="255"/>
      <c r="Q11" s="256"/>
      <c r="R11" s="256"/>
      <c r="S11" s="256"/>
      <c r="T11" s="256"/>
      <c r="U11" s="256"/>
      <c r="V11" s="256"/>
      <c r="W11" s="256"/>
    </row>
    <row r="12" spans="1:23" ht="21" customHeight="1">
      <c r="A12" s="111">
        <v>1</v>
      </c>
      <c r="B12" s="112" t="s">
        <v>96</v>
      </c>
      <c r="C12" s="249">
        <f>D12+E12+H12+I12+J12+K12+L12+M12+N12</f>
        <v>1229444</v>
      </c>
      <c r="D12" s="251">
        <v>326015</v>
      </c>
      <c r="E12" s="250">
        <f>F12+G12</f>
        <v>554936</v>
      </c>
      <c r="F12" s="251">
        <v>27337</v>
      </c>
      <c r="G12" s="251">
        <v>527599</v>
      </c>
      <c r="H12" s="251"/>
      <c r="I12" s="251">
        <v>27829</v>
      </c>
      <c r="J12" s="251">
        <v>314757</v>
      </c>
      <c r="K12" s="251"/>
      <c r="L12" s="251"/>
      <c r="M12" s="251"/>
      <c r="N12" s="252">
        <v>5907</v>
      </c>
      <c r="O12" s="258"/>
      <c r="P12" s="255"/>
      <c r="Q12" s="256"/>
      <c r="R12" s="256"/>
      <c r="S12" s="256"/>
      <c r="T12" s="256"/>
      <c r="U12" s="256"/>
      <c r="V12" s="256"/>
      <c r="W12" s="256"/>
    </row>
    <row r="13" spans="1:23" ht="21" customHeight="1">
      <c r="A13" s="111">
        <v>2</v>
      </c>
      <c r="B13" s="112" t="s">
        <v>97</v>
      </c>
      <c r="C13" s="249">
        <f>D13+E13+H13+I13+J13+K13+L13+M13+N13</f>
        <v>311358</v>
      </c>
      <c r="D13" s="253">
        <v>114675</v>
      </c>
      <c r="E13" s="250">
        <f>F13+G13</f>
        <v>5500</v>
      </c>
      <c r="F13" s="253"/>
      <c r="G13" s="253">
        <v>5500</v>
      </c>
      <c r="H13" s="253">
        <v>0</v>
      </c>
      <c r="I13" s="253">
        <v>2700</v>
      </c>
      <c r="J13" s="253">
        <v>2000</v>
      </c>
      <c r="K13" s="253"/>
      <c r="L13" s="253"/>
      <c r="M13" s="253"/>
      <c r="N13" s="252">
        <v>186483</v>
      </c>
      <c r="O13" s="258"/>
      <c r="P13" s="255"/>
      <c r="Q13" s="256"/>
      <c r="R13" s="256"/>
      <c r="S13" s="256"/>
      <c r="T13" s="256"/>
      <c r="U13" s="256"/>
      <c r="V13" s="256"/>
      <c r="W13" s="256"/>
    </row>
    <row r="14" spans="1:23" ht="21" customHeight="1">
      <c r="A14" s="113" t="s">
        <v>1</v>
      </c>
      <c r="B14" s="114" t="s">
        <v>98</v>
      </c>
      <c r="C14" s="249">
        <f>D14+E14+H14+I14+J14+K14+L14+M14+N14</f>
        <v>237</v>
      </c>
      <c r="D14" s="253">
        <v>237</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1540565</v>
      </c>
      <c r="D16" s="249">
        <f>D17+D26</f>
        <v>440453</v>
      </c>
      <c r="E16" s="249">
        <f aca="true" t="shared" si="1" ref="E16:N16">E17+E26</f>
        <v>560436</v>
      </c>
      <c r="F16" s="249">
        <f>F17+F26</f>
        <v>27337</v>
      </c>
      <c r="G16" s="249">
        <f t="shared" si="1"/>
        <v>533099</v>
      </c>
      <c r="H16" s="249">
        <f t="shared" si="1"/>
        <v>0</v>
      </c>
      <c r="I16" s="249">
        <f t="shared" si="1"/>
        <v>30529</v>
      </c>
      <c r="J16" s="249">
        <f t="shared" si="1"/>
        <v>316757</v>
      </c>
      <c r="K16" s="249">
        <f t="shared" si="1"/>
        <v>0</v>
      </c>
      <c r="L16" s="249">
        <f t="shared" si="1"/>
        <v>0</v>
      </c>
      <c r="M16" s="249">
        <f t="shared" si="1"/>
        <v>0</v>
      </c>
      <c r="N16" s="249">
        <f t="shared" si="1"/>
        <v>192390</v>
      </c>
      <c r="O16" s="255"/>
      <c r="P16" s="255"/>
      <c r="Q16" s="256"/>
      <c r="R16" s="256"/>
      <c r="S16" s="256"/>
      <c r="T16" s="256"/>
      <c r="U16" s="256"/>
      <c r="V16" s="256"/>
      <c r="W16" s="256"/>
    </row>
    <row r="17" spans="1:23" ht="21" customHeight="1">
      <c r="A17" s="113" t="s">
        <v>39</v>
      </c>
      <c r="B17" s="115" t="s">
        <v>102</v>
      </c>
      <c r="C17" s="249">
        <f>SUM(C18:C25)</f>
        <v>1027536</v>
      </c>
      <c r="D17" s="249">
        <f>SUM(D18:D25)</f>
        <v>382054</v>
      </c>
      <c r="E17" s="250">
        <f>F17+G17</f>
        <v>236918</v>
      </c>
      <c r="F17" s="249">
        <f>SUM(F18:F25)</f>
        <v>0</v>
      </c>
      <c r="G17" s="249">
        <f aca="true" t="shared" si="2" ref="G17:N17">SUM(G18:G25)</f>
        <v>236918</v>
      </c>
      <c r="H17" s="249">
        <f t="shared" si="2"/>
        <v>0</v>
      </c>
      <c r="I17" s="249">
        <f t="shared" si="2"/>
        <v>27981</v>
      </c>
      <c r="J17" s="249">
        <f t="shared" si="2"/>
        <v>188193</v>
      </c>
      <c r="K17" s="249">
        <f t="shared" si="2"/>
        <v>0</v>
      </c>
      <c r="L17" s="249">
        <f t="shared" si="2"/>
        <v>0</v>
      </c>
      <c r="M17" s="249">
        <f t="shared" si="2"/>
        <v>0</v>
      </c>
      <c r="N17" s="249">
        <f t="shared" si="2"/>
        <v>192390</v>
      </c>
      <c r="O17" s="255"/>
      <c r="P17" s="257"/>
      <c r="Q17" s="256"/>
      <c r="R17" s="256"/>
      <c r="S17" s="256"/>
      <c r="T17" s="256"/>
      <c r="U17" s="256"/>
      <c r="V17" s="256"/>
      <c r="W17" s="256"/>
    </row>
    <row r="18" spans="1:23" ht="21" customHeight="1">
      <c r="A18" s="111" t="s">
        <v>41</v>
      </c>
      <c r="B18" s="112" t="s">
        <v>103</v>
      </c>
      <c r="C18" s="249">
        <f aca="true" t="shared" si="3" ref="C18:C26">D18+E18+H18+I18+J18+K18+L18+M18+N18</f>
        <v>292340</v>
      </c>
      <c r="D18" s="254">
        <v>93861</v>
      </c>
      <c r="E18" s="250">
        <f>F18+G18</f>
        <v>5500</v>
      </c>
      <c r="F18" s="254"/>
      <c r="G18" s="254">
        <v>5500</v>
      </c>
      <c r="H18" s="254">
        <v>0</v>
      </c>
      <c r="I18" s="254">
        <v>2900</v>
      </c>
      <c r="J18" s="254">
        <v>2000</v>
      </c>
      <c r="K18" s="254"/>
      <c r="L18" s="254"/>
      <c r="M18" s="254"/>
      <c r="N18" s="252">
        <v>188079</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718342</v>
      </c>
      <c r="D21" s="254">
        <v>276564</v>
      </c>
      <c r="E21" s="250">
        <f t="shared" si="4"/>
        <v>228418</v>
      </c>
      <c r="F21" s="254"/>
      <c r="G21" s="254">
        <v>228418</v>
      </c>
      <c r="H21" s="254"/>
      <c r="I21" s="254">
        <v>22856</v>
      </c>
      <c r="J21" s="254">
        <v>186193</v>
      </c>
      <c r="K21" s="254"/>
      <c r="L21" s="254"/>
      <c r="M21" s="254"/>
      <c r="N21" s="252">
        <v>4311</v>
      </c>
      <c r="O21" s="255"/>
      <c r="P21" s="257"/>
      <c r="Q21" s="256"/>
      <c r="R21" s="256"/>
      <c r="S21" s="256"/>
      <c r="T21" s="256"/>
      <c r="U21" s="256"/>
      <c r="V21" s="256"/>
      <c r="W21" s="256"/>
    </row>
    <row r="22" spans="1:23" ht="21" customHeight="1">
      <c r="A22" s="111" t="s">
        <v>109</v>
      </c>
      <c r="B22" s="112" t="s">
        <v>108</v>
      </c>
      <c r="C22" s="249">
        <f t="shared" si="3"/>
        <v>8854</v>
      </c>
      <c r="D22" s="253">
        <v>3629</v>
      </c>
      <c r="E22" s="250">
        <f t="shared" si="4"/>
        <v>3000</v>
      </c>
      <c r="F22" s="253"/>
      <c r="G22" s="253">
        <v>3000</v>
      </c>
      <c r="H22" s="253"/>
      <c r="I22" s="253">
        <v>2225</v>
      </c>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8000</v>
      </c>
      <c r="D24" s="254">
        <v>8000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513029</v>
      </c>
      <c r="D26" s="253">
        <v>58399</v>
      </c>
      <c r="E26" s="250">
        <f t="shared" si="4"/>
        <v>323518</v>
      </c>
      <c r="F26" s="253">
        <v>27337</v>
      </c>
      <c r="G26" s="253">
        <v>296181</v>
      </c>
      <c r="H26" s="253"/>
      <c r="I26" s="253">
        <v>2548</v>
      </c>
      <c r="J26" s="253">
        <v>128564</v>
      </c>
      <c r="K26" s="253"/>
      <c r="L26" s="253"/>
      <c r="M26" s="253"/>
      <c r="N26" s="252"/>
      <c r="O26" s="255"/>
      <c r="P26" s="257"/>
      <c r="Q26" s="256"/>
      <c r="R26" s="256"/>
      <c r="S26" s="256"/>
      <c r="T26" s="256"/>
      <c r="U26" s="256"/>
      <c r="V26" s="256"/>
      <c r="W26" s="256"/>
    </row>
    <row r="27" spans="1:23" ht="30.75" customHeight="1">
      <c r="A27" s="117" t="s">
        <v>64</v>
      </c>
      <c r="B27" s="118" t="s">
        <v>182</v>
      </c>
      <c r="C27" s="230">
        <f>(C18+C19+C20)/C17*100</f>
        <v>28.45058469970882</v>
      </c>
      <c r="D27" s="230">
        <f aca="true" t="shared" si="5" ref="D27:N27">(D18+D19+D20)/D17*100</f>
        <v>24.567469520015493</v>
      </c>
      <c r="E27" s="230">
        <f t="shared" si="5"/>
        <v>2.3214783173925153</v>
      </c>
      <c r="F27" s="230" t="e">
        <f t="shared" si="5"/>
        <v>#DIV/0!</v>
      </c>
      <c r="G27" s="230">
        <f t="shared" si="5"/>
        <v>2.3214783173925153</v>
      </c>
      <c r="H27" s="230" t="e">
        <f t="shared" si="5"/>
        <v>#DIV/0!</v>
      </c>
      <c r="I27" s="230">
        <f t="shared" si="5"/>
        <v>10.364175690647224</v>
      </c>
      <c r="J27" s="230">
        <f t="shared" si="5"/>
        <v>1.0627387841205571</v>
      </c>
      <c r="K27" s="230" t="e">
        <f t="shared" si="5"/>
        <v>#DIV/0!</v>
      </c>
      <c r="L27" s="230" t="e">
        <f t="shared" si="5"/>
        <v>#DIV/0!</v>
      </c>
      <c r="M27" s="230" t="e">
        <f t="shared" si="5"/>
        <v>#DIV/0!</v>
      </c>
      <c r="N27" s="230">
        <f t="shared" si="5"/>
        <v>97.75923904568845</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278"/>
      <c r="J40" s="278"/>
      <c r="K40" s="100"/>
      <c r="L40" s="100"/>
      <c r="M40" s="100"/>
    </row>
    <row r="41" spans="1:13" ht="17.25">
      <c r="A41" s="124"/>
      <c r="B41" s="709"/>
      <c r="C41" s="709"/>
      <c r="D41" s="709"/>
      <c r="E41" s="709"/>
      <c r="F41" s="709"/>
      <c r="G41" s="277"/>
      <c r="H41" s="277"/>
      <c r="I41" s="100"/>
      <c r="J41" s="100"/>
      <c r="K41" s="100"/>
      <c r="L41" s="100"/>
      <c r="M41" s="100"/>
    </row>
    <row r="42" spans="1:13" ht="15.75">
      <c r="A42" s="124"/>
      <c r="B42" s="710"/>
      <c r="C42" s="710"/>
      <c r="D42" s="710"/>
      <c r="E42" s="710"/>
      <c r="F42" s="710"/>
      <c r="G42" s="278"/>
      <c r="H42" s="278"/>
      <c r="I42" s="100"/>
      <c r="J42" s="100"/>
      <c r="K42" s="126"/>
      <c r="L42" s="126"/>
      <c r="M42" s="126"/>
    </row>
    <row r="43" spans="1:13" ht="15">
      <c r="A43" s="124"/>
      <c r="B43" s="710"/>
      <c r="C43" s="710"/>
      <c r="D43" s="710"/>
      <c r="E43" s="710"/>
      <c r="F43" s="710"/>
      <c r="G43" s="278"/>
      <c r="H43" s="278"/>
      <c r="I43" s="100"/>
      <c r="J43" s="100"/>
      <c r="K43" s="100"/>
      <c r="L43" s="100"/>
      <c r="M43" s="100"/>
    </row>
    <row r="44" spans="1:13" ht="15">
      <c r="A44" s="124"/>
      <c r="B44" s="710"/>
      <c r="C44" s="710"/>
      <c r="D44" s="710"/>
      <c r="E44" s="710"/>
      <c r="F44" s="710"/>
      <c r="G44" s="278"/>
      <c r="H44" s="278"/>
      <c r="I44" s="100"/>
      <c r="J44" s="100"/>
      <c r="K44" s="100"/>
      <c r="L44" s="100"/>
      <c r="M44" s="100"/>
    </row>
    <row r="45" spans="1:13" ht="15">
      <c r="A45" s="124"/>
      <c r="B45" s="710"/>
      <c r="C45" s="710"/>
      <c r="D45" s="710"/>
      <c r="E45" s="710"/>
      <c r="F45" s="710"/>
      <c r="G45" s="278"/>
      <c r="H45" s="278"/>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A1:D41"/>
  <sheetViews>
    <sheetView zoomScalePageLayoutView="0" workbookViewId="0" topLeftCell="A2">
      <selection activeCell="C21"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IF(SUM(C5:C11)='M3-CTA'!C22,SUM(C5:C11),"SAI")</f>
        <v>8854</v>
      </c>
    </row>
    <row r="5" spans="1:3" s="132" customFormat="1" ht="14.25" customHeight="1">
      <c r="A5" s="134" t="s">
        <v>41</v>
      </c>
      <c r="B5" s="140" t="s">
        <v>117</v>
      </c>
      <c r="C5" s="222"/>
    </row>
    <row r="6" spans="1:3" s="132" customFormat="1" ht="14.25" customHeight="1">
      <c r="A6" s="134" t="s">
        <v>42</v>
      </c>
      <c r="B6" s="140" t="s">
        <v>118</v>
      </c>
      <c r="C6" s="222">
        <v>8854</v>
      </c>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IF(SUM(C13:C14)='M3-CTA'!C23,SUM(C13:C14),"SAI")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IF(SUM(C16:C18)='M3-CTA'!C25,SUM(C16:C18),"SAI")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IF(SUM(C20:C25)='M3-CTA'!C19,SUM(C20:C25),"SAI")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IF(SUM(C27:C29)='M3-CTA'!C26,SUM(C27:C29),"SAI")</f>
        <v>513029</v>
      </c>
    </row>
    <row r="27" spans="1:3" s="132" customFormat="1" ht="14.25" customHeight="1">
      <c r="A27" s="134" t="s">
        <v>141</v>
      </c>
      <c r="B27" s="140" t="s">
        <v>132</v>
      </c>
      <c r="C27" s="222">
        <v>513029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73"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Q62"/>
  <sheetViews>
    <sheetView zoomScalePageLayoutView="0" workbookViewId="0" topLeftCell="A3">
      <selection activeCell="H25"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271"/>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275" t="s">
        <v>93</v>
      </c>
      <c r="G9" s="280" t="s">
        <v>94</v>
      </c>
      <c r="H9" s="687"/>
      <c r="I9" s="687"/>
      <c r="J9" s="687"/>
      <c r="K9" s="687"/>
      <c r="L9" s="687"/>
      <c r="M9" s="687"/>
      <c r="N9" s="687"/>
      <c r="O9" s="687"/>
      <c r="P9" s="276"/>
      <c r="Q9" s="276"/>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42187352</v>
      </c>
      <c r="D11" s="244">
        <f>D12+D13</f>
        <v>17939816</v>
      </c>
      <c r="E11" s="244">
        <f>F11+G11</f>
        <v>278841</v>
      </c>
      <c r="F11" s="244">
        <f>F12+F13</f>
        <v>0</v>
      </c>
      <c r="G11" s="244">
        <f aca="true" t="shared" si="0" ref="G11:O11">G12+G13</f>
        <v>278841</v>
      </c>
      <c r="H11" s="244">
        <f t="shared" si="0"/>
        <v>0</v>
      </c>
      <c r="I11" s="244">
        <f t="shared" si="0"/>
        <v>175131</v>
      </c>
      <c r="J11" s="244">
        <f t="shared" si="0"/>
        <v>23793564</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24858098</v>
      </c>
      <c r="D12" s="247">
        <v>15101318</v>
      </c>
      <c r="E12" s="244">
        <f aca="true" t="shared" si="1" ref="E12:E25">F12+G12</f>
        <v>108652</v>
      </c>
      <c r="F12" s="247"/>
      <c r="G12" s="247">
        <v>108652</v>
      </c>
      <c r="H12" s="247"/>
      <c r="I12" s="247">
        <v>107681</v>
      </c>
      <c r="J12" s="247">
        <v>9540447</v>
      </c>
      <c r="K12" s="247"/>
      <c r="L12" s="247"/>
      <c r="M12" s="247"/>
      <c r="N12" s="247"/>
      <c r="O12" s="247"/>
      <c r="P12" s="127"/>
      <c r="Q12" s="127"/>
    </row>
    <row r="13" spans="1:17" ht="21" customHeight="1">
      <c r="A13" s="111">
        <v>2</v>
      </c>
      <c r="B13" s="112" t="s">
        <v>97</v>
      </c>
      <c r="C13" s="244">
        <f>D13+E13+H13+I13+J13+K13+L13+M13+N13+O13</f>
        <v>17329254</v>
      </c>
      <c r="D13" s="247">
        <v>2838498</v>
      </c>
      <c r="E13" s="244">
        <f t="shared" si="1"/>
        <v>170189</v>
      </c>
      <c r="F13" s="247"/>
      <c r="G13" s="247">
        <v>170189</v>
      </c>
      <c r="H13" s="247"/>
      <c r="I13" s="247">
        <v>67450</v>
      </c>
      <c r="J13" s="247">
        <v>14253117</v>
      </c>
      <c r="K13" s="247"/>
      <c r="L13" s="247"/>
      <c r="M13" s="247"/>
      <c r="N13" s="247"/>
      <c r="O13" s="247"/>
      <c r="P13" s="127"/>
      <c r="Q13" s="127"/>
    </row>
    <row r="14" spans="1:17" ht="21" customHeight="1">
      <c r="A14" s="113" t="s">
        <v>1</v>
      </c>
      <c r="B14" s="114" t="s">
        <v>98</v>
      </c>
      <c r="C14" s="244">
        <f>D14+E14+H14+I14+J14+K14+L14+M14+N14+O14</f>
        <v>2464817</v>
      </c>
      <c r="D14" s="247"/>
      <c r="E14" s="244">
        <f t="shared" si="1"/>
        <v>84291</v>
      </c>
      <c r="F14" s="247"/>
      <c r="G14" s="247">
        <v>84291</v>
      </c>
      <c r="H14" s="247"/>
      <c r="I14" s="247"/>
      <c r="J14" s="247">
        <v>2380526</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39722535</v>
      </c>
      <c r="D16" s="244">
        <f>D17+D25</f>
        <v>17939816</v>
      </c>
      <c r="E16" s="244">
        <f t="shared" si="1"/>
        <v>194550</v>
      </c>
      <c r="F16" s="244">
        <f>F17+F25</f>
        <v>0</v>
      </c>
      <c r="G16" s="244">
        <f aca="true" t="shared" si="2" ref="G16:O16">G17+G25</f>
        <v>194550</v>
      </c>
      <c r="H16" s="244">
        <f t="shared" si="2"/>
        <v>0</v>
      </c>
      <c r="I16" s="244">
        <f t="shared" si="2"/>
        <v>175131</v>
      </c>
      <c r="J16" s="244">
        <f t="shared" si="2"/>
        <v>21413038</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39722535</v>
      </c>
      <c r="D17" s="244">
        <f>SUM(D18:D24)</f>
        <v>17939816</v>
      </c>
      <c r="E17" s="244">
        <f t="shared" si="1"/>
        <v>194550</v>
      </c>
      <c r="F17" s="244">
        <f>SUM(F18:F24)</f>
        <v>0</v>
      </c>
      <c r="G17" s="244">
        <f>SUM(G18:G24)</f>
        <v>194550</v>
      </c>
      <c r="H17" s="244">
        <f>SUM(H18:H24)</f>
        <v>0</v>
      </c>
      <c r="I17" s="244">
        <f aca="true" t="shared" si="3" ref="I17:O17">SUM(I18:I24)</f>
        <v>175131</v>
      </c>
      <c r="J17" s="244">
        <f t="shared" si="3"/>
        <v>21413038</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5393084</v>
      </c>
      <c r="D18" s="247">
        <v>5271059</v>
      </c>
      <c r="E18" s="244">
        <f t="shared" si="1"/>
        <v>0</v>
      </c>
      <c r="F18" s="247"/>
      <c r="G18" s="247">
        <v>0</v>
      </c>
      <c r="H18" s="247"/>
      <c r="I18" s="247">
        <v>16525</v>
      </c>
      <c r="J18" s="247">
        <v>105500</v>
      </c>
      <c r="K18" s="247"/>
      <c r="L18" s="247"/>
      <c r="M18" s="247"/>
      <c r="N18" s="247"/>
      <c r="O18" s="247"/>
      <c r="P18" s="127"/>
      <c r="Q18" s="120"/>
    </row>
    <row r="19" spans="1:17" ht="15.75">
      <c r="A19" s="111" t="s">
        <v>42</v>
      </c>
      <c r="B19" s="112" t="s">
        <v>104</v>
      </c>
      <c r="C19" s="244">
        <f t="shared" si="4"/>
        <v>1000000</v>
      </c>
      <c r="D19" s="247">
        <v>0</v>
      </c>
      <c r="E19" s="244">
        <f t="shared" si="1"/>
        <v>0</v>
      </c>
      <c r="F19" s="247"/>
      <c r="G19" s="247"/>
      <c r="H19" s="247"/>
      <c r="I19" s="247">
        <v>0</v>
      </c>
      <c r="J19" s="247">
        <v>1000000</v>
      </c>
      <c r="K19" s="247"/>
      <c r="L19" s="247"/>
      <c r="M19" s="247"/>
      <c r="N19" s="247"/>
      <c r="O19" s="247"/>
      <c r="P19" s="127"/>
      <c r="Q19" s="120"/>
    </row>
    <row r="20" spans="1:17" ht="15.75">
      <c r="A20" s="111" t="s">
        <v>105</v>
      </c>
      <c r="B20" s="112" t="s">
        <v>106</v>
      </c>
      <c r="C20" s="244">
        <f t="shared" si="4"/>
        <v>32229117</v>
      </c>
      <c r="D20" s="247">
        <v>11568423</v>
      </c>
      <c r="E20" s="244">
        <f t="shared" si="1"/>
        <v>194550</v>
      </c>
      <c r="F20" s="247"/>
      <c r="G20" s="247">
        <v>194550</v>
      </c>
      <c r="H20" s="247"/>
      <c r="I20" s="247">
        <v>158606</v>
      </c>
      <c r="J20" s="247">
        <v>20307538</v>
      </c>
      <c r="K20" s="247"/>
      <c r="L20" s="247"/>
      <c r="M20" s="247"/>
      <c r="N20" s="247"/>
      <c r="O20" s="247"/>
      <c r="P20" s="127"/>
      <c r="Q20" s="120"/>
    </row>
    <row r="21" spans="1:17" ht="21" customHeight="1">
      <c r="A21" s="111" t="s">
        <v>107</v>
      </c>
      <c r="B21" s="112" t="s">
        <v>108</v>
      </c>
      <c r="C21" s="244">
        <f t="shared" si="4"/>
        <v>456334</v>
      </c>
      <c r="D21" s="247">
        <v>456334</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644000</v>
      </c>
      <c r="D23" s="247">
        <v>644000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0</v>
      </c>
      <c r="D24" s="247">
        <v>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0</v>
      </c>
      <c r="D25" s="247">
        <v>0</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16.09435047385571</v>
      </c>
      <c r="D26" s="229">
        <f aca="true" t="shared" si="5" ref="D26:O26">(D18+D19)/D17*100</f>
        <v>29.381901129866662</v>
      </c>
      <c r="E26" s="229">
        <f t="shared" si="5"/>
        <v>0</v>
      </c>
      <c r="F26" s="229" t="e">
        <f t="shared" si="5"/>
        <v>#DIV/0!</v>
      </c>
      <c r="G26" s="229">
        <f t="shared" si="5"/>
        <v>0</v>
      </c>
      <c r="H26" s="229" t="e">
        <f t="shared" si="5"/>
        <v>#DIV/0!</v>
      </c>
      <c r="I26" s="229">
        <f t="shared" si="5"/>
        <v>9.435793777229616</v>
      </c>
      <c r="J26" s="229">
        <f t="shared" si="5"/>
        <v>5.162742437574715</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278"/>
      <c r="J39" s="278"/>
      <c r="K39" s="100"/>
      <c r="L39" s="100"/>
      <c r="M39" s="100"/>
    </row>
    <row r="40" spans="1:13" ht="17.25">
      <c r="A40" s="124"/>
      <c r="B40" s="709"/>
      <c r="C40" s="709"/>
      <c r="D40" s="709"/>
      <c r="E40" s="709"/>
      <c r="F40" s="709"/>
      <c r="G40" s="277"/>
      <c r="H40" s="277"/>
      <c r="I40" s="100"/>
      <c r="J40" s="100"/>
      <c r="K40" s="100"/>
      <c r="L40" s="100"/>
      <c r="M40" s="100"/>
    </row>
    <row r="41" spans="1:13" ht="15.75">
      <c r="A41" s="124"/>
      <c r="B41" s="710"/>
      <c r="C41" s="710"/>
      <c r="D41" s="710"/>
      <c r="E41" s="710"/>
      <c r="F41" s="710"/>
      <c r="G41" s="278"/>
      <c r="H41" s="278"/>
      <c r="I41" s="100"/>
      <c r="J41" s="100"/>
      <c r="K41" s="126"/>
      <c r="L41" s="126"/>
      <c r="M41" s="126"/>
    </row>
    <row r="42" spans="1:13" ht="15">
      <c r="A42" s="124"/>
      <c r="B42" s="710"/>
      <c r="C42" s="710"/>
      <c r="D42" s="710"/>
      <c r="E42" s="710"/>
      <c r="F42" s="710"/>
      <c r="G42" s="278"/>
      <c r="H42" s="278"/>
      <c r="I42" s="100"/>
      <c r="J42" s="100"/>
      <c r="K42" s="100"/>
      <c r="L42" s="100"/>
      <c r="M42" s="100"/>
    </row>
    <row r="43" spans="1:13" ht="15">
      <c r="A43" s="124"/>
      <c r="B43" s="710"/>
      <c r="C43" s="710"/>
      <c r="D43" s="710"/>
      <c r="E43" s="710"/>
      <c r="F43" s="710"/>
      <c r="G43" s="278"/>
      <c r="H43" s="278"/>
      <c r="I43" s="100"/>
      <c r="J43" s="100"/>
      <c r="K43" s="100"/>
      <c r="L43" s="100"/>
      <c r="M43" s="100"/>
    </row>
    <row r="44" spans="1:13" ht="15">
      <c r="A44" s="124"/>
      <c r="B44" s="710"/>
      <c r="C44" s="710"/>
      <c r="D44" s="710"/>
      <c r="E44" s="710"/>
      <c r="F44" s="710"/>
      <c r="G44" s="278"/>
      <c r="H44" s="278"/>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C40"/>
  <sheetViews>
    <sheetView zoomScalePageLayoutView="0" workbookViewId="0" topLeftCell="A10">
      <selection activeCell="H25"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IF(SUM(C5:C13)='M4-CTA'!C21,SUM(C5:C13),"SAI")</f>
        <v>456334</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456334</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IF(SUM(C15:C16)='M4-CTA'!C22,SUM(C15:C16),"SAI")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IF(SUM(C18:C20)='M4-CTA'!C24,SUM(C18:C20),"SAI")</f>
        <v>0</v>
      </c>
    </row>
    <row r="18" spans="1:3" ht="13.5" customHeight="1">
      <c r="A18" s="134" t="s">
        <v>125</v>
      </c>
      <c r="B18" s="140" t="s">
        <v>161</v>
      </c>
      <c r="C18" s="227"/>
    </row>
    <row r="19" spans="1:3" s="132" customFormat="1" ht="13.5" customHeight="1">
      <c r="A19" s="134" t="s">
        <v>127</v>
      </c>
      <c r="B19" s="140" t="s">
        <v>128</v>
      </c>
      <c r="C19" s="221">
        <v>0</v>
      </c>
    </row>
    <row r="20" spans="1:3" s="132" customFormat="1" ht="13.5" customHeight="1">
      <c r="A20" s="134" t="s">
        <v>129</v>
      </c>
      <c r="B20" s="78" t="s">
        <v>130</v>
      </c>
      <c r="C20" s="221">
        <v>0</v>
      </c>
    </row>
    <row r="21" spans="1:3" s="132" customFormat="1" ht="14.25" customHeight="1">
      <c r="A21" s="134" t="s">
        <v>61</v>
      </c>
      <c r="B21" s="131" t="s">
        <v>217</v>
      </c>
      <c r="C21" s="225">
        <f>IF(SUM(C22:C28)='M4-CTA'!C19,SUM(C22:C28),"SAI")</f>
        <v>1000000</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1000000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IF(SUM(C30:C32)='M4-CTA'!C25,SUM(C30:C32),"SAI")</f>
        <v>0</v>
      </c>
    </row>
    <row r="30" spans="1:3" ht="13.5" customHeight="1">
      <c r="A30" s="134" t="s">
        <v>141</v>
      </c>
      <c r="B30" s="140" t="s">
        <v>132</v>
      </c>
      <c r="C30" s="227">
        <v>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A1:R34"/>
  <sheetViews>
    <sheetView zoomScalePageLayoutView="0" workbookViewId="0" topLeftCell="A7">
      <selection activeCell="H25"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274" t="s">
        <v>195</v>
      </c>
      <c r="F9" s="274" t="s">
        <v>196</v>
      </c>
      <c r="G9" s="274" t="s">
        <v>197</v>
      </c>
      <c r="H9" s="274" t="s">
        <v>198</v>
      </c>
      <c r="I9" s="274" t="s">
        <v>215</v>
      </c>
      <c r="J9" s="274"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43728154</v>
      </c>
      <c r="D11" s="245">
        <f>SUM(E11:J11)</f>
        <v>1540802</v>
      </c>
      <c r="E11" s="245">
        <f>E12+E13</f>
        <v>878431</v>
      </c>
      <c r="F11" s="245">
        <f aca="true" t="shared" si="0" ref="F11:L11">F12+F13</f>
        <v>0</v>
      </c>
      <c r="G11" s="245">
        <f t="shared" si="0"/>
        <v>192372</v>
      </c>
      <c r="H11" s="245">
        <f t="shared" si="0"/>
        <v>276009</v>
      </c>
      <c r="I11" s="245">
        <f t="shared" si="0"/>
        <v>1600</v>
      </c>
      <c r="J11" s="245">
        <f t="shared" si="0"/>
        <v>192390</v>
      </c>
      <c r="K11" s="245">
        <f>K12+K13</f>
        <v>28697765</v>
      </c>
      <c r="L11" s="245">
        <f t="shared" si="0"/>
        <v>13489587</v>
      </c>
      <c r="M11" s="269">
        <f>'M3-CTA'!C11+'M4-CTA'!C11</f>
        <v>43728154</v>
      </c>
      <c r="N11" s="266">
        <f>C12+C13</f>
        <v>43728154</v>
      </c>
      <c r="O11" s="266"/>
      <c r="P11" s="266"/>
      <c r="Q11" s="100"/>
      <c r="R11" s="100"/>
    </row>
    <row r="12" spans="1:18" s="158" customFormat="1" ht="15.75" customHeight="1">
      <c r="A12" s="111">
        <v>1</v>
      </c>
      <c r="B12" s="112" t="s">
        <v>96</v>
      </c>
      <c r="C12" s="244">
        <f>D12+K12+L12</f>
        <v>26087542</v>
      </c>
      <c r="D12" s="245">
        <f aca="true" t="shared" si="1" ref="D12:D26">SUM(E12:J12)</f>
        <v>1229444</v>
      </c>
      <c r="E12" s="246">
        <v>757456</v>
      </c>
      <c r="F12" s="246"/>
      <c r="G12" s="246">
        <v>189372</v>
      </c>
      <c r="H12" s="246">
        <v>275109</v>
      </c>
      <c r="I12" s="246">
        <v>1600</v>
      </c>
      <c r="J12" s="246">
        <v>5907</v>
      </c>
      <c r="K12" s="246">
        <v>14977940</v>
      </c>
      <c r="L12" s="246">
        <v>9880158</v>
      </c>
      <c r="M12" s="267">
        <f>'M3-CTA'!C12+'M4-CTA'!C12</f>
        <v>26087542</v>
      </c>
      <c r="N12" s="268"/>
      <c r="O12" s="268"/>
      <c r="P12" s="268"/>
      <c r="Q12" s="160"/>
      <c r="R12" s="160"/>
    </row>
    <row r="13" spans="1:18" s="158" customFormat="1" ht="15.75" customHeight="1">
      <c r="A13" s="111">
        <v>2</v>
      </c>
      <c r="B13" s="112" t="s">
        <v>97</v>
      </c>
      <c r="C13" s="244">
        <f>D13+K13+L13</f>
        <v>17640612</v>
      </c>
      <c r="D13" s="245">
        <f t="shared" si="1"/>
        <v>311358</v>
      </c>
      <c r="E13" s="247">
        <v>120975</v>
      </c>
      <c r="F13" s="247"/>
      <c r="G13" s="247">
        <v>3000</v>
      </c>
      <c r="H13" s="247">
        <v>900</v>
      </c>
      <c r="I13" s="247"/>
      <c r="J13" s="247">
        <v>186483</v>
      </c>
      <c r="K13" s="247">
        <v>13719825</v>
      </c>
      <c r="L13" s="247">
        <v>3609429</v>
      </c>
      <c r="M13" s="267">
        <f>'M3-CTA'!C13+'M4-CTA'!C13</f>
        <v>17640612</v>
      </c>
      <c r="N13" s="268"/>
      <c r="O13" s="268"/>
      <c r="P13" s="268"/>
      <c r="Q13" s="160"/>
      <c r="R13" s="160"/>
    </row>
    <row r="14" spans="1:18" s="158" customFormat="1" ht="15.75" customHeight="1">
      <c r="A14" s="113" t="s">
        <v>1</v>
      </c>
      <c r="B14" s="114" t="s">
        <v>98</v>
      </c>
      <c r="C14" s="244">
        <f>D14+K14+L14</f>
        <v>2465054</v>
      </c>
      <c r="D14" s="245">
        <f t="shared" si="1"/>
        <v>237</v>
      </c>
      <c r="E14" s="247">
        <v>237</v>
      </c>
      <c r="F14" s="247"/>
      <c r="G14" s="247"/>
      <c r="H14" s="247"/>
      <c r="I14" s="247"/>
      <c r="J14" s="247"/>
      <c r="K14" s="247">
        <v>2380526</v>
      </c>
      <c r="L14" s="247">
        <v>84291</v>
      </c>
      <c r="M14" s="267">
        <f>'M3-CTA'!C14+'M4-CTA'!C14</f>
        <v>2465054</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'M3-CTA'!C15+'M4-CTA'!C15</f>
        <v>0</v>
      </c>
      <c r="N15" s="266"/>
      <c r="O15" s="266"/>
      <c r="P15" s="266"/>
      <c r="Q15" s="100"/>
      <c r="R15" s="100"/>
    </row>
    <row r="16" spans="1:18" s="158" customFormat="1" ht="15.75" customHeight="1">
      <c r="A16" s="113" t="s">
        <v>100</v>
      </c>
      <c r="B16" s="114" t="s">
        <v>101</v>
      </c>
      <c r="C16" s="244">
        <f>C17+C26</f>
        <v>41263100</v>
      </c>
      <c r="D16" s="244">
        <f t="shared" si="1"/>
        <v>1540565</v>
      </c>
      <c r="E16" s="244">
        <f>E17+E26</f>
        <v>878194</v>
      </c>
      <c r="F16" s="244">
        <f aca="true" t="shared" si="2" ref="F16:L16">F17+F26</f>
        <v>0</v>
      </c>
      <c r="G16" s="244">
        <f t="shared" si="2"/>
        <v>192372</v>
      </c>
      <c r="H16" s="244">
        <f t="shared" si="2"/>
        <v>276009</v>
      </c>
      <c r="I16" s="244">
        <f t="shared" si="2"/>
        <v>1600</v>
      </c>
      <c r="J16" s="244">
        <f t="shared" si="2"/>
        <v>192390</v>
      </c>
      <c r="K16" s="244">
        <f t="shared" si="2"/>
        <v>26317239</v>
      </c>
      <c r="L16" s="244">
        <f t="shared" si="2"/>
        <v>13405296</v>
      </c>
      <c r="M16" s="269">
        <f>'M3-CTA'!C16+'M4-CTA'!C16</f>
        <v>41263100</v>
      </c>
      <c r="N16" s="266">
        <f>C16+C14</f>
        <v>43728154</v>
      </c>
      <c r="O16" s="266"/>
      <c r="P16" s="266"/>
      <c r="Q16" s="100"/>
      <c r="R16" s="100"/>
    </row>
    <row r="17" spans="1:18" s="158" customFormat="1" ht="15.75" customHeight="1">
      <c r="A17" s="113" t="s">
        <v>39</v>
      </c>
      <c r="B17" s="115" t="s">
        <v>102</v>
      </c>
      <c r="C17" s="244">
        <f>SUM(C18:C25)</f>
        <v>40750071</v>
      </c>
      <c r="D17" s="245">
        <f t="shared" si="1"/>
        <v>1027536</v>
      </c>
      <c r="E17" s="244">
        <f>SUM(E18:E25)</f>
        <v>681889</v>
      </c>
      <c r="F17" s="244">
        <f aca="true" t="shared" si="3" ref="F17:L17">SUM(F18:F25)</f>
        <v>0</v>
      </c>
      <c r="G17" s="244">
        <f t="shared" si="3"/>
        <v>44297</v>
      </c>
      <c r="H17" s="244">
        <f t="shared" si="3"/>
        <v>107360</v>
      </c>
      <c r="I17" s="244">
        <f t="shared" si="3"/>
        <v>1600</v>
      </c>
      <c r="J17" s="244">
        <f t="shared" si="3"/>
        <v>192390</v>
      </c>
      <c r="K17" s="244">
        <f t="shared" si="3"/>
        <v>26317239</v>
      </c>
      <c r="L17" s="244">
        <f t="shared" si="3"/>
        <v>13405296</v>
      </c>
      <c r="M17" s="269">
        <f>'M3-CTA'!C17+'M4-CTA'!C17</f>
        <v>40750071</v>
      </c>
      <c r="N17" s="266"/>
      <c r="O17" s="266"/>
      <c r="P17" s="266"/>
      <c r="Q17" s="100"/>
      <c r="R17" s="100"/>
    </row>
    <row r="18" spans="1:18" s="158" customFormat="1" ht="15.75" customHeight="1">
      <c r="A18" s="111" t="s">
        <v>41</v>
      </c>
      <c r="B18" s="112" t="s">
        <v>103</v>
      </c>
      <c r="C18" s="244">
        <f aca="true" t="shared" si="4" ref="C18:C26">D18+K18+L18</f>
        <v>5685424</v>
      </c>
      <c r="D18" s="245">
        <f t="shared" si="1"/>
        <v>292340</v>
      </c>
      <c r="E18" s="248">
        <v>100161</v>
      </c>
      <c r="F18" s="248"/>
      <c r="G18" s="248">
        <v>3200</v>
      </c>
      <c r="H18" s="248">
        <v>900</v>
      </c>
      <c r="I18" s="248"/>
      <c r="J18" s="248">
        <v>188079</v>
      </c>
      <c r="K18" s="248">
        <v>4766397</v>
      </c>
      <c r="L18" s="248">
        <v>626687</v>
      </c>
      <c r="M18" s="267">
        <f>'M3-CTA'!C18+'M4-CTA'!C18</f>
        <v>5685424</v>
      </c>
      <c r="N18" s="266"/>
      <c r="O18" s="266"/>
      <c r="P18" s="266"/>
      <c r="Q18" s="100"/>
      <c r="R18" s="100"/>
    </row>
    <row r="19" spans="1:18" s="158" customFormat="1" ht="15.75" customHeight="1">
      <c r="A19" s="111" t="s">
        <v>42</v>
      </c>
      <c r="B19" s="112" t="s">
        <v>104</v>
      </c>
      <c r="C19" s="244">
        <f t="shared" si="4"/>
        <v>1000000</v>
      </c>
      <c r="D19" s="245">
        <f t="shared" si="1"/>
        <v>0</v>
      </c>
      <c r="E19" s="248"/>
      <c r="F19" s="248"/>
      <c r="G19" s="248"/>
      <c r="H19" s="248"/>
      <c r="I19" s="248"/>
      <c r="J19" s="248"/>
      <c r="K19" s="248">
        <v>1000000</v>
      </c>
      <c r="L19" s="248">
        <v>0</v>
      </c>
      <c r="M19" s="267">
        <f>'M3-CTA'!C19+'M4-CTA'!C19</f>
        <v>1000000</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'M3-CTA'!C20</f>
        <v>0</v>
      </c>
      <c r="N20" s="266"/>
      <c r="O20" s="266"/>
      <c r="P20" s="266"/>
      <c r="Q20" s="100"/>
      <c r="R20" s="100"/>
    </row>
    <row r="21" spans="1:18" s="158" customFormat="1" ht="15.75" customHeight="1">
      <c r="A21" s="111" t="s">
        <v>107</v>
      </c>
      <c r="B21" s="112" t="s">
        <v>106</v>
      </c>
      <c r="C21" s="244">
        <f t="shared" si="4"/>
        <v>32947459</v>
      </c>
      <c r="D21" s="245">
        <f t="shared" si="1"/>
        <v>718342</v>
      </c>
      <c r="E21" s="248">
        <v>567874</v>
      </c>
      <c r="F21" s="248">
        <v>0</v>
      </c>
      <c r="G21" s="248">
        <v>38097</v>
      </c>
      <c r="H21" s="248">
        <v>106460</v>
      </c>
      <c r="I21" s="248">
        <v>1600</v>
      </c>
      <c r="J21" s="248">
        <v>4311</v>
      </c>
      <c r="K21" s="248">
        <v>20550842</v>
      </c>
      <c r="L21" s="248">
        <v>11678275</v>
      </c>
      <c r="M21" s="267">
        <f>'M3-CTA'!C21+'M4-CTA'!C20</f>
        <v>32947459</v>
      </c>
      <c r="N21" s="266"/>
      <c r="O21" s="266"/>
      <c r="P21" s="266"/>
      <c r="Q21" s="100"/>
      <c r="R21" s="100"/>
    </row>
    <row r="22" spans="1:18" s="158" customFormat="1" ht="15.75" customHeight="1">
      <c r="A22" s="111" t="s">
        <v>109</v>
      </c>
      <c r="B22" s="112" t="s">
        <v>108</v>
      </c>
      <c r="C22" s="244">
        <f t="shared" si="4"/>
        <v>465188</v>
      </c>
      <c r="D22" s="245">
        <f t="shared" si="1"/>
        <v>8854</v>
      </c>
      <c r="E22" s="247">
        <v>5854</v>
      </c>
      <c r="F22" s="247"/>
      <c r="G22" s="247">
        <v>3000</v>
      </c>
      <c r="H22" s="247"/>
      <c r="I22" s="247"/>
      <c r="J22" s="247"/>
      <c r="K22" s="247">
        <v>0</v>
      </c>
      <c r="L22" s="247">
        <v>456334</v>
      </c>
      <c r="M22" s="267">
        <f>'M3-CTA'!C22+'M4-CTA'!C21</f>
        <v>465188</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'M3-CTA'!C23+'M4-CTA'!C22</f>
        <v>0</v>
      </c>
      <c r="N23" s="266"/>
      <c r="O23" s="266"/>
      <c r="P23" s="266"/>
      <c r="Q23" s="100"/>
      <c r="R23" s="100"/>
    </row>
    <row r="24" spans="1:18" s="158" customFormat="1" ht="25.5">
      <c r="A24" s="111" t="s">
        <v>113</v>
      </c>
      <c r="B24" s="116" t="s">
        <v>112</v>
      </c>
      <c r="C24" s="244">
        <f t="shared" si="4"/>
        <v>652000</v>
      </c>
      <c r="D24" s="245">
        <f t="shared" si="1"/>
        <v>8000</v>
      </c>
      <c r="E24" s="248">
        <v>8000</v>
      </c>
      <c r="F24" s="248"/>
      <c r="G24" s="248"/>
      <c r="H24" s="248"/>
      <c r="I24" s="248"/>
      <c r="J24" s="248"/>
      <c r="K24" s="248"/>
      <c r="L24" s="248">
        <v>644000</v>
      </c>
      <c r="M24" s="267">
        <f>'M3-CTA'!C24+'M4-CTA'!C23</f>
        <v>652000</v>
      </c>
      <c r="N24" s="266"/>
      <c r="O24" s="266"/>
      <c r="P24" s="266"/>
      <c r="Q24" s="100"/>
      <c r="R24" s="100"/>
    </row>
    <row r="25" spans="1:18" s="158" customFormat="1" ht="15.75" customHeight="1">
      <c r="A25" s="111" t="s">
        <v>158</v>
      </c>
      <c r="B25" s="112" t="s">
        <v>114</v>
      </c>
      <c r="C25" s="244">
        <f t="shared" si="4"/>
        <v>0</v>
      </c>
      <c r="D25" s="245">
        <f t="shared" si="1"/>
        <v>0</v>
      </c>
      <c r="E25" s="247">
        <v>0</v>
      </c>
      <c r="F25" s="247"/>
      <c r="G25" s="247"/>
      <c r="H25" s="247"/>
      <c r="I25" s="247"/>
      <c r="J25" s="247"/>
      <c r="K25" s="247">
        <v>0</v>
      </c>
      <c r="L25" s="247">
        <v>0</v>
      </c>
      <c r="M25" s="267">
        <f>'M3-CTA'!C25+'M4-CTA'!C24</f>
        <v>0</v>
      </c>
      <c r="N25" s="266"/>
      <c r="O25" s="266"/>
      <c r="P25" s="266"/>
      <c r="Q25" s="100"/>
      <c r="R25" s="100"/>
    </row>
    <row r="26" spans="1:18" s="158" customFormat="1" ht="15.75" customHeight="1">
      <c r="A26" s="113" t="s">
        <v>40</v>
      </c>
      <c r="B26" s="114" t="s">
        <v>115</v>
      </c>
      <c r="C26" s="244">
        <f t="shared" si="4"/>
        <v>513029</v>
      </c>
      <c r="D26" s="245">
        <f t="shared" si="1"/>
        <v>513029</v>
      </c>
      <c r="E26" s="247">
        <v>196305</v>
      </c>
      <c r="F26" s="247"/>
      <c r="G26" s="247">
        <v>148075</v>
      </c>
      <c r="H26" s="247">
        <v>168649</v>
      </c>
      <c r="I26" s="247"/>
      <c r="J26" s="247"/>
      <c r="K26" s="247"/>
      <c r="L26" s="247">
        <v>0</v>
      </c>
      <c r="M26" s="267">
        <f>'M3-CTA'!C26+'M4-CTA'!C25</f>
        <v>513029</v>
      </c>
      <c r="N26" s="266"/>
      <c r="O26" s="266"/>
      <c r="P26" s="266"/>
      <c r="Q26" s="100"/>
      <c r="R26" s="100"/>
    </row>
    <row r="27" spans="1:18" s="158" customFormat="1" ht="31.5" customHeight="1">
      <c r="A27" s="117" t="s">
        <v>64</v>
      </c>
      <c r="B27" s="161" t="s">
        <v>200</v>
      </c>
      <c r="C27" s="229">
        <f>(C18+C19+C20)/C17*100</f>
        <v>16.405919881710147</v>
      </c>
      <c r="D27" s="229">
        <f aca="true" t="shared" si="5" ref="D27:L27">(D18+D19+D20)/D17*100</f>
        <v>28.45058469970882</v>
      </c>
      <c r="E27" s="229">
        <f t="shared" si="5"/>
        <v>14.68875432805046</v>
      </c>
      <c r="F27" s="229" t="e">
        <f t="shared" si="5"/>
        <v>#DIV/0!</v>
      </c>
      <c r="G27" s="229">
        <f t="shared" si="5"/>
        <v>7.223965505564712</v>
      </c>
      <c r="H27" s="229">
        <f t="shared" si="5"/>
        <v>0.8383010432190761</v>
      </c>
      <c r="I27" s="229">
        <f t="shared" si="5"/>
        <v>0</v>
      </c>
      <c r="J27" s="229">
        <f t="shared" si="5"/>
        <v>97.75923904568845</v>
      </c>
      <c r="K27" s="229">
        <f t="shared" si="5"/>
        <v>21.911101692696562</v>
      </c>
      <c r="L27" s="229">
        <f t="shared" si="5"/>
        <v>4.674921016290875</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270"/>
      <c r="D31" s="162"/>
      <c r="E31" s="162"/>
      <c r="F31" s="162"/>
      <c r="G31" s="272"/>
      <c r="H31" s="272"/>
      <c r="I31" s="272"/>
      <c r="J31" s="272"/>
      <c r="K31" s="272"/>
      <c r="L31" s="27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P64"/>
  <sheetViews>
    <sheetView zoomScalePageLayoutView="0" workbookViewId="0" topLeftCell="A7">
      <selection activeCell="H25"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365</v>
      </c>
      <c r="D11" s="213">
        <f>D12+D13</f>
        <v>197</v>
      </c>
      <c r="E11" s="213">
        <f>F11+G11</f>
        <v>115</v>
      </c>
      <c r="F11" s="213">
        <f>F12+F13</f>
        <v>3</v>
      </c>
      <c r="G11" s="213">
        <f aca="true" t="shared" si="0" ref="G11:N11">G12+G13</f>
        <v>112</v>
      </c>
      <c r="H11" s="213">
        <f t="shared" si="0"/>
        <v>0</v>
      </c>
      <c r="I11" s="213">
        <f t="shared" si="0"/>
        <v>28</v>
      </c>
      <c r="J11" s="213">
        <f t="shared" si="0"/>
        <v>25</v>
      </c>
      <c r="K11" s="213">
        <f t="shared" si="0"/>
        <v>0</v>
      </c>
      <c r="L11" s="213">
        <f t="shared" si="0"/>
        <v>0</v>
      </c>
      <c r="M11" s="213">
        <f t="shared" si="0"/>
        <v>0</v>
      </c>
      <c r="N11" s="213">
        <f t="shared" si="0"/>
        <v>0</v>
      </c>
      <c r="O11" s="39"/>
      <c r="P11" s="39"/>
    </row>
    <row r="12" spans="1:16" ht="22.5" customHeight="1">
      <c r="A12" s="51">
        <v>1</v>
      </c>
      <c r="B12" s="52" t="s">
        <v>96</v>
      </c>
      <c r="C12" s="213">
        <f>D12+E12+H12+I12+J12+K12+L12+M12+N12</f>
        <v>276</v>
      </c>
      <c r="D12" s="205">
        <v>144</v>
      </c>
      <c r="E12" s="213">
        <f>F12+G12</f>
        <v>88</v>
      </c>
      <c r="F12" s="205">
        <v>2</v>
      </c>
      <c r="G12" s="205">
        <v>86</v>
      </c>
      <c r="H12" s="205"/>
      <c r="I12" s="205">
        <v>27</v>
      </c>
      <c r="J12" s="205">
        <v>17</v>
      </c>
      <c r="K12" s="205">
        <v>0</v>
      </c>
      <c r="L12" s="205"/>
      <c r="M12" s="205"/>
      <c r="N12" s="206"/>
      <c r="O12" s="39"/>
      <c r="P12" s="39"/>
    </row>
    <row r="13" spans="1:16" ht="22.5" customHeight="1">
      <c r="A13" s="51">
        <v>2</v>
      </c>
      <c r="B13" s="52" t="s">
        <v>97</v>
      </c>
      <c r="C13" s="213">
        <f>D13+E13+H13+I13+J13+K13+L13+M13+N13</f>
        <v>89</v>
      </c>
      <c r="D13" s="205">
        <v>53</v>
      </c>
      <c r="E13" s="213">
        <f>F13+G13</f>
        <v>27</v>
      </c>
      <c r="F13" s="205">
        <v>1</v>
      </c>
      <c r="G13" s="205">
        <v>26</v>
      </c>
      <c r="H13" s="205">
        <v>0</v>
      </c>
      <c r="I13" s="205">
        <v>1</v>
      </c>
      <c r="J13" s="205">
        <v>8</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8</v>
      </c>
      <c r="D15" s="205"/>
      <c r="E15" s="213">
        <f>F15+G15</f>
        <v>0</v>
      </c>
      <c r="F15" s="205"/>
      <c r="G15" s="205"/>
      <c r="H15" s="205"/>
      <c r="I15" s="205"/>
      <c r="J15" s="205">
        <v>8</v>
      </c>
      <c r="K15" s="205"/>
      <c r="L15" s="205"/>
      <c r="M15" s="205"/>
      <c r="N15" s="206"/>
      <c r="O15" s="39"/>
      <c r="P15" s="39"/>
    </row>
    <row r="16" spans="1:15" ht="22.5" customHeight="1">
      <c r="A16" s="53" t="s">
        <v>100</v>
      </c>
      <c r="B16" s="68" t="s">
        <v>101</v>
      </c>
      <c r="C16" s="213">
        <f aca="true" t="shared" si="1" ref="C16:N16">C17+C25</f>
        <v>365</v>
      </c>
      <c r="D16" s="213">
        <f t="shared" si="1"/>
        <v>197</v>
      </c>
      <c r="E16" s="213">
        <f t="shared" si="1"/>
        <v>115</v>
      </c>
      <c r="F16" s="213">
        <f t="shared" si="1"/>
        <v>2</v>
      </c>
      <c r="G16" s="213">
        <f t="shared" si="1"/>
        <v>113</v>
      </c>
      <c r="H16" s="213">
        <f t="shared" si="1"/>
        <v>0</v>
      </c>
      <c r="I16" s="213">
        <f t="shared" si="1"/>
        <v>28</v>
      </c>
      <c r="J16" s="213">
        <f t="shared" si="1"/>
        <v>25</v>
      </c>
      <c r="K16" s="213">
        <f t="shared" si="1"/>
        <v>0</v>
      </c>
      <c r="L16" s="213">
        <f t="shared" si="1"/>
        <v>0</v>
      </c>
      <c r="M16" s="213">
        <f t="shared" si="1"/>
        <v>0</v>
      </c>
      <c r="N16" s="213">
        <f t="shared" si="1"/>
        <v>0</v>
      </c>
      <c r="O16" s="39"/>
    </row>
    <row r="17" spans="1:15" ht="22.5" customHeight="1">
      <c r="A17" s="53" t="s">
        <v>39</v>
      </c>
      <c r="B17" s="69" t="s">
        <v>102</v>
      </c>
      <c r="C17" s="213">
        <f>SUM(C18:C24)</f>
        <v>226</v>
      </c>
      <c r="D17" s="213">
        <f>SUM(D18:D24)</f>
        <v>128</v>
      </c>
      <c r="E17" s="216">
        <f>F17+G17</f>
        <v>59</v>
      </c>
      <c r="F17" s="213">
        <f>SUM(F18:F24)</f>
        <v>1</v>
      </c>
      <c r="G17" s="213">
        <f aca="true" t="shared" si="2" ref="G17:N17">SUM(G18:G24)</f>
        <v>58</v>
      </c>
      <c r="H17" s="213">
        <f t="shared" si="2"/>
        <v>0</v>
      </c>
      <c r="I17" s="213">
        <f t="shared" si="2"/>
        <v>18</v>
      </c>
      <c r="J17" s="213">
        <f t="shared" si="2"/>
        <v>21</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53</v>
      </c>
      <c r="D18" s="205">
        <v>23</v>
      </c>
      <c r="E18" s="213">
        <f>F18+G18</f>
        <v>13</v>
      </c>
      <c r="F18" s="205"/>
      <c r="G18" s="205">
        <v>13</v>
      </c>
      <c r="H18" s="205">
        <v>0</v>
      </c>
      <c r="I18" s="205">
        <v>5</v>
      </c>
      <c r="J18" s="205">
        <v>12</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172</v>
      </c>
      <c r="D20" s="205">
        <v>105</v>
      </c>
      <c r="E20" s="213">
        <f t="shared" si="4"/>
        <v>45</v>
      </c>
      <c r="F20" s="205">
        <v>1</v>
      </c>
      <c r="G20" s="205">
        <v>44</v>
      </c>
      <c r="H20" s="205"/>
      <c r="I20" s="205">
        <v>13</v>
      </c>
      <c r="J20" s="205">
        <v>9</v>
      </c>
      <c r="K20" s="205"/>
      <c r="L20" s="205"/>
      <c r="M20" s="205"/>
      <c r="N20" s="206"/>
      <c r="O20" s="39"/>
    </row>
    <row r="21" spans="1:15" ht="21" customHeight="1">
      <c r="A21" s="51" t="s">
        <v>107</v>
      </c>
      <c r="B21" s="52" t="s">
        <v>108</v>
      </c>
      <c r="C21" s="213">
        <f t="shared" si="3"/>
        <v>1</v>
      </c>
      <c r="D21" s="205">
        <v>0</v>
      </c>
      <c r="E21" s="213">
        <f t="shared" si="4"/>
        <v>1</v>
      </c>
      <c r="F21" s="205"/>
      <c r="G21" s="205">
        <v>1</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139</v>
      </c>
      <c r="D25" s="205">
        <v>69</v>
      </c>
      <c r="E25" s="213">
        <f t="shared" si="4"/>
        <v>56</v>
      </c>
      <c r="F25" s="205">
        <v>1</v>
      </c>
      <c r="G25" s="205">
        <v>55</v>
      </c>
      <c r="H25" s="205"/>
      <c r="I25" s="205">
        <v>10</v>
      </c>
      <c r="J25" s="205">
        <v>4</v>
      </c>
      <c r="K25" s="205"/>
      <c r="L25" s="205"/>
      <c r="M25" s="205"/>
      <c r="N25" s="206"/>
      <c r="O25" s="39"/>
    </row>
    <row r="26" spans="1:15" s="62" customFormat="1" ht="26.25">
      <c r="A26" s="54" t="s">
        <v>45</v>
      </c>
      <c r="B26" s="55" t="s">
        <v>116</v>
      </c>
      <c r="C26" s="232">
        <f>(C18+C19)/C17*100</f>
        <v>23.451327433628318</v>
      </c>
      <c r="D26" s="232">
        <f aca="true" t="shared" si="5" ref="D26:N26">(D18+D19)/D17*100</f>
        <v>17.96875</v>
      </c>
      <c r="E26" s="232">
        <f t="shared" si="5"/>
        <v>22.033898305084744</v>
      </c>
      <c r="F26" s="232">
        <f t="shared" si="5"/>
        <v>0</v>
      </c>
      <c r="G26" s="232">
        <f t="shared" si="5"/>
        <v>22.413793103448278</v>
      </c>
      <c r="H26" s="232" t="e">
        <f t="shared" si="5"/>
        <v>#DIV/0!</v>
      </c>
      <c r="I26" s="232">
        <f t="shared" si="5"/>
        <v>27.77777777777778</v>
      </c>
      <c r="J26" s="232">
        <f t="shared" si="5"/>
        <v>57.14285714285714</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6"/>
  <sheetViews>
    <sheetView zoomScalePageLayoutView="0" workbookViewId="0" topLeftCell="A1">
      <selection activeCell="B33" sqref="A1:IV16384"/>
    </sheetView>
  </sheetViews>
  <sheetFormatPr defaultColWidth="9.00390625" defaultRowHeight="15.75"/>
  <cols>
    <col min="1" max="1" width="4.25390625" style="77" customWidth="1"/>
    <col min="2" max="2" width="79.375" style="77" customWidth="1"/>
    <col min="3" max="3" width="61.50390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IF(SUM(C5:C13)='M2'!C21,SUM(C5:C13),"SAI")</f>
        <v>87</v>
      </c>
    </row>
    <row r="5" spans="1:3" s="9" customFormat="1" ht="15" customHeight="1">
      <c r="A5" s="93" t="s">
        <v>41</v>
      </c>
      <c r="B5" s="78" t="s">
        <v>132</v>
      </c>
      <c r="C5" s="208">
        <f>'M2PT-Cuc'!C5+'M2PT-VThuy'!C5+'M2PT-PH'!C5+'M2PT-CTA'!C5+'M2PT-VThanh'!C5+'M2PT-CT'!C5+'M2PT-NB'!C5+'M2PT-TXLM'!C5+'M2PT-HLM'!C5</f>
        <v>4</v>
      </c>
    </row>
    <row r="6" spans="1:3" s="9" customFormat="1" ht="15" customHeight="1">
      <c r="A6" s="93" t="s">
        <v>42</v>
      </c>
      <c r="B6" s="78" t="s">
        <v>134</v>
      </c>
      <c r="C6" s="208">
        <f>'M2PT-Cuc'!C6+'M2PT-VThuy'!C6+'M2PT-PH'!C6+'M2PT-CTA'!C6+'M2PT-VThanh'!C6+'M2PT-CT'!C6+'M2PT-NB'!C6+'M2PT-TXLM'!C6+'M2PT-HLM'!C6</f>
        <v>12</v>
      </c>
    </row>
    <row r="7" spans="1:3" s="9" customFormat="1" ht="15" customHeight="1">
      <c r="A7" s="93" t="s">
        <v>105</v>
      </c>
      <c r="B7" s="78" t="s">
        <v>144</v>
      </c>
      <c r="C7" s="208">
        <f>'M2PT-Cuc'!C7+'M2PT-VThuy'!C7+'M2PT-PH'!C7+'M2PT-CTA'!C7+'M2PT-VThanh'!C7+'M2PT-CT'!C7+'M2PT-NB'!C7+'M2PT-TXLM'!C7+'M2PT-HLM'!C7</f>
        <v>46</v>
      </c>
    </row>
    <row r="8" spans="1:3" s="9" customFormat="1" ht="15" customHeight="1">
      <c r="A8" s="93" t="s">
        <v>107</v>
      </c>
      <c r="B8" s="78" t="s">
        <v>136</v>
      </c>
      <c r="C8" s="208">
        <f>'M2PT-Cuc'!C8+'M2PT-VThuy'!C8+'M2PT-PH'!C8+'M2PT-CTA'!C8+'M2PT-VThanh'!C8+'M2PT-CT'!C8+'M2PT-NB'!C8+'M2PT-TXLM'!C8+'M2PT-HLM'!C8</f>
        <v>25</v>
      </c>
    </row>
    <row r="9" spans="1:3" s="9" customFormat="1" ht="15" customHeight="1">
      <c r="A9" s="93" t="s">
        <v>109</v>
      </c>
      <c r="B9" s="78" t="s">
        <v>120</v>
      </c>
      <c r="C9" s="208">
        <f>'M2PT-Cuc'!C9+'M2PT-VThuy'!C9+'M2PT-PH'!C9+'M2PT-CTA'!C9+'M2PT-VThanh'!C9+'M2PT-CT'!C9+'M2PT-NB'!C9+'M2PT-TXLM'!C9+'M2PT-HLM'!C9</f>
        <v>0</v>
      </c>
    </row>
    <row r="10" spans="1:3" s="9" customFormat="1" ht="15" customHeight="1">
      <c r="A10" s="93" t="s">
        <v>111</v>
      </c>
      <c r="B10" s="78" t="s">
        <v>157</v>
      </c>
      <c r="C10" s="208">
        <f>'M2PT-Cuc'!C10+'M2PT-VThuy'!C10+'M2PT-PH'!C10+'M2PT-CTA'!C10+'M2PT-VThanh'!C10+'M2PT-CT'!C10+'M2PT-NB'!C10+'M2PT-TXLM'!C10+'M2PT-HLM'!C10</f>
        <v>0</v>
      </c>
    </row>
    <row r="11" spans="1:3" s="9" customFormat="1" ht="15" customHeight="1">
      <c r="A11" s="93" t="s">
        <v>113</v>
      </c>
      <c r="B11" s="78" t="s">
        <v>122</v>
      </c>
      <c r="C11" s="208">
        <f>'M2PT-Cuc'!C11+'M2PT-VThuy'!C11+'M2PT-PH'!C11+'M2PT-CTA'!C11+'M2PT-VThanh'!C11+'M2PT-CT'!C11+'M2PT-NB'!C11+'M2PT-TXLM'!C11+'M2PT-HLM'!C11</f>
        <v>0</v>
      </c>
    </row>
    <row r="12" spans="1:3" s="73" customFormat="1" ht="15" customHeight="1">
      <c r="A12" s="93" t="s">
        <v>158</v>
      </c>
      <c r="B12" s="78" t="s">
        <v>159</v>
      </c>
      <c r="C12" s="208">
        <f>'M2PT-Cuc'!C12+'M2PT-VThuy'!C12+'M2PT-PH'!C12+'M2PT-CTA'!C12+'M2PT-VThanh'!C12+'M2PT-CT'!C12+'M2PT-NB'!C12+'M2PT-TXLM'!C12+'M2PT-HLM'!C12</f>
        <v>0</v>
      </c>
    </row>
    <row r="13" spans="1:3" s="73" customFormat="1" ht="15" customHeight="1">
      <c r="A13" s="93" t="s">
        <v>226</v>
      </c>
      <c r="B13" s="220" t="s">
        <v>124</v>
      </c>
      <c r="C13" s="208">
        <f>'M2PT-Cuc'!C13+'M2PT-VThuy'!C13+'M2PT-PH'!C13+'M2PT-CTA'!C13+'M2PT-VThanh'!C13+'M2PT-CT'!C13+'M2PT-NB'!C13+'M2PT-TXLM'!C13+'M2PT-HLM'!C13</f>
        <v>0</v>
      </c>
    </row>
    <row r="14" spans="1:3" s="73" customFormat="1" ht="15" customHeight="1">
      <c r="A14" s="7" t="s">
        <v>40</v>
      </c>
      <c r="B14" s="8" t="s">
        <v>216</v>
      </c>
      <c r="C14" s="219">
        <f>IF(SUM(C15:C16)='M2'!C22,SUM(C15:C16),"SAI")</f>
        <v>2</v>
      </c>
    </row>
    <row r="15" spans="1:3" s="73" customFormat="1" ht="15" customHeight="1">
      <c r="A15" s="93" t="s">
        <v>43</v>
      </c>
      <c r="B15" s="78" t="s">
        <v>160</v>
      </c>
      <c r="C15" s="208">
        <f>'M2PT-Cuc'!C15+'M2PT-VThuy'!C15+'M2PT-PH'!C15+'M2PT-CTA'!C15+'M2PT-VThanh'!C15+'M2PT-CT'!C15+'M2PT-NB'!C15+'M2PT-TXLM'!C15+'M2PT-HLM'!C15</f>
        <v>2</v>
      </c>
    </row>
    <row r="16" spans="1:3" s="73" customFormat="1" ht="15" customHeight="1">
      <c r="A16" s="93" t="s">
        <v>44</v>
      </c>
      <c r="B16" s="78" t="s">
        <v>124</v>
      </c>
      <c r="C16" s="208">
        <f>'M2PT-Cuc'!C16+'M2PT-VThuy'!C16+'M2PT-PH'!C16+'M2PT-CTA'!C16+'M2PT-VThanh'!C16+'M2PT-CT'!C16+'M2PT-NB'!C16+'M2PT-TXLM'!C16+'M2PT-HLM'!C16</f>
        <v>0</v>
      </c>
    </row>
    <row r="17" spans="1:3" ht="15" customHeight="1">
      <c r="A17" s="7" t="s">
        <v>45</v>
      </c>
      <c r="B17" s="8" t="s">
        <v>114</v>
      </c>
      <c r="C17" s="219">
        <f>IF(SUM(C18:C20)='M2'!C24,SUM(C18:C20),"SAI")</f>
        <v>25</v>
      </c>
    </row>
    <row r="18" spans="1:3" s="9" customFormat="1" ht="15" customHeight="1">
      <c r="A18" s="93" t="s">
        <v>125</v>
      </c>
      <c r="B18" s="78" t="s">
        <v>161</v>
      </c>
      <c r="C18" s="208">
        <f>'M2PT-Cuc'!C18+'M2PT-VThuy'!C18+'M2PT-PH'!C18+'M2PT-CTA'!C18+'M2PT-VThanh'!C18+'M2PT-CT'!C18+'M2PT-NB'!C18+'M2PT-TXLM'!C18+'M2PT-HLM'!C18</f>
        <v>4</v>
      </c>
    </row>
    <row r="19" spans="1:3" s="9" customFormat="1" ht="15" customHeight="1">
      <c r="A19" s="93" t="s">
        <v>127</v>
      </c>
      <c r="B19" s="78" t="s">
        <v>128</v>
      </c>
      <c r="C19" s="208">
        <f>'M2PT-Cuc'!C19+'M2PT-VThuy'!C19+'M2PT-PH'!C19+'M2PT-CTA'!C19+'M2PT-VThanh'!C19+'M2PT-CT'!C19+'M2PT-NB'!C19+'M2PT-TXLM'!C19+'M2PT-HLM'!C19</f>
        <v>17</v>
      </c>
    </row>
    <row r="20" spans="1:3" s="9" customFormat="1" ht="15" customHeight="1">
      <c r="A20" s="93" t="s">
        <v>129</v>
      </c>
      <c r="B20" s="78" t="s">
        <v>130</v>
      </c>
      <c r="C20" s="208">
        <f>'M2PT-Cuc'!C20+'M2PT-VThuy'!C20+'M2PT-PH'!C20+'M2PT-CTA'!C20+'M2PT-VThanh'!C20+'M2PT-CT'!C20+'M2PT-NB'!C20+'M2PT-TXLM'!C20+'M2PT-HLM'!C20</f>
        <v>4</v>
      </c>
    </row>
    <row r="21" spans="1:3" s="9" customFormat="1" ht="15" customHeight="1">
      <c r="A21" s="93" t="s">
        <v>61</v>
      </c>
      <c r="B21" s="8" t="s">
        <v>217</v>
      </c>
      <c r="C21" s="209">
        <f>IF(SUM(C22:C28)='M2'!C19,SUM(C22:C28),"SAI")</f>
        <v>31</v>
      </c>
    </row>
    <row r="22" spans="1:3" s="9" customFormat="1" ht="15" customHeight="1">
      <c r="A22" s="93" t="s">
        <v>131</v>
      </c>
      <c r="B22" s="78" t="s">
        <v>132</v>
      </c>
      <c r="C22" s="208">
        <f>'M2PT-Cuc'!C22+'M2PT-VThuy'!C22+'M2PT-PH'!C22+'M2PT-CTA'!C22+'M2PT-VThanh'!C22+'M2PT-CT'!C22+'M2PT-NB'!C22+'M2PT-TXLM'!C22+'M2PT-HLM'!C22</f>
        <v>1</v>
      </c>
    </row>
    <row r="23" spans="1:3" s="9" customFormat="1" ht="15" customHeight="1">
      <c r="A23" s="93" t="s">
        <v>133</v>
      </c>
      <c r="B23" s="78" t="s">
        <v>134</v>
      </c>
      <c r="C23" s="208">
        <f>'M2PT-Cuc'!C23+'M2PT-VThuy'!C23+'M2PT-PH'!C23+'M2PT-CTA'!C23+'M2PT-VThanh'!C23+'M2PT-CT'!C23+'M2PT-NB'!C23+'M2PT-TXLM'!C23+'M2PT-HLM'!C23</f>
        <v>13</v>
      </c>
    </row>
    <row r="24" spans="1:3" s="9" customFormat="1" ht="15" customHeight="1">
      <c r="A24" s="93" t="s">
        <v>135</v>
      </c>
      <c r="B24" s="78" t="s">
        <v>162</v>
      </c>
      <c r="C24" s="208">
        <f>'M2PT-Cuc'!C24+'M2PT-VThuy'!C24+'M2PT-PH'!C24+'M2PT-CTA'!C24+'M2PT-VThanh'!C24+'M2PT-CT'!C24+'M2PT-NB'!C24+'M2PT-TXLM'!C24+'M2PT-HLM'!C24</f>
        <v>17</v>
      </c>
    </row>
    <row r="25" spans="1:3" s="9" customFormat="1" ht="15" customHeight="1">
      <c r="A25" s="93" t="s">
        <v>137</v>
      </c>
      <c r="B25" s="78" t="s">
        <v>119</v>
      </c>
      <c r="C25" s="208">
        <f>'M2PT-Cuc'!C25+'M2PT-VThuy'!C25+'M2PT-PH'!C25+'M2PT-CTA'!C25+'M2PT-VThanh'!C25+'M2PT-CT'!C25+'M2PT-NB'!C25+'M2PT-TXLM'!C25+'M2PT-HLM'!C25</f>
        <v>0</v>
      </c>
    </row>
    <row r="26" spans="1:3" s="9" customFormat="1" ht="15" customHeight="1">
      <c r="A26" s="93" t="s">
        <v>138</v>
      </c>
      <c r="B26" s="78" t="s">
        <v>163</v>
      </c>
      <c r="C26" s="208">
        <f>'M2PT-Cuc'!C26+'M2PT-VThuy'!C26+'M2PT-PH'!C26+'M2PT-CTA'!C26+'M2PT-VThanh'!C26+'M2PT-CT'!C26+'M2PT-NB'!C26+'M2PT-TXLM'!C26+'M2PT-HLM'!C26</f>
        <v>0</v>
      </c>
    </row>
    <row r="27" spans="1:3" s="9" customFormat="1" ht="15" customHeight="1">
      <c r="A27" s="93" t="s">
        <v>139</v>
      </c>
      <c r="B27" s="78" t="s">
        <v>122</v>
      </c>
      <c r="C27" s="208">
        <f>'M2PT-Cuc'!C27+'M2PT-VThuy'!C27+'M2PT-PH'!C27+'M2PT-CTA'!C27+'M2PT-VThanh'!C27+'M2PT-CT'!C27+'M2PT-NB'!C27+'M2PT-TXLM'!C27+'M2PT-HLM'!C27</f>
        <v>0</v>
      </c>
    </row>
    <row r="28" spans="1:3" s="9" customFormat="1" ht="15" customHeight="1">
      <c r="A28" s="93" t="s">
        <v>164</v>
      </c>
      <c r="B28" s="78" t="s">
        <v>165</v>
      </c>
      <c r="C28" s="208">
        <f>'M2PT-Cuc'!C28+'M2PT-VThuy'!C28+'M2PT-PH'!C28+'M2PT-CTA'!C28+'M2PT-VThanh'!C28+'M2PT-CT'!C28+'M2PT-NB'!C28+'M2PT-TXLM'!C28+'M2PT-HLM'!C28</f>
        <v>0</v>
      </c>
    </row>
    <row r="29" spans="1:3" s="9" customFormat="1" ht="15" customHeight="1">
      <c r="A29" s="7" t="s">
        <v>62</v>
      </c>
      <c r="B29" s="8" t="s">
        <v>219</v>
      </c>
      <c r="C29" s="209">
        <f>IF(SUM(C30:C32)='M2'!C25,SUM(C30:C32),"SAI")</f>
        <v>109</v>
      </c>
    </row>
    <row r="30" spans="1:3" ht="15" customHeight="1">
      <c r="A30" s="93" t="s">
        <v>141</v>
      </c>
      <c r="B30" s="78" t="s">
        <v>132</v>
      </c>
      <c r="C30" s="208">
        <f>'M2PT-Cuc'!C30+'M2PT-VThuy'!C30+'M2PT-PH'!C30+'M2PT-CTA'!C30+'M2PT-VThanh'!C30+'M2PT-CT'!C30+'M2PT-NB'!C30+'M2PT-TXLM'!C30+'M2PT-HLM'!C30</f>
        <v>109</v>
      </c>
    </row>
    <row r="31" spans="1:3" s="9" customFormat="1" ht="15" customHeight="1">
      <c r="A31" s="93" t="s">
        <v>142</v>
      </c>
      <c r="B31" s="78" t="s">
        <v>134</v>
      </c>
      <c r="C31" s="208">
        <f>'M2PT-Cuc'!C31+'M2PT-VThuy'!C31+'M2PT-PH'!C31+'M2PT-CTA'!C31+'M2PT-VThanh'!C31+'M2PT-CT'!C31+'M2PT-NB'!C31+'M2PT-TXLM'!C31+'M2PT-HLM'!C31</f>
        <v>0</v>
      </c>
    </row>
    <row r="32" spans="1:3" s="9" customFormat="1" ht="15" customHeight="1">
      <c r="A32" s="93" t="s">
        <v>143</v>
      </c>
      <c r="B32" s="78" t="s">
        <v>162</v>
      </c>
      <c r="C32" s="208">
        <f>'M2PT-Cuc'!C32+'M2PT-VThuy'!C32+'M2PT-PH'!C32+'M2PT-CTA'!C32+'M2PT-VThanh'!C32+'M2PT-CT'!C32+'M2PT-NB'!C32+'M2PT-TXLM'!C32+'M2PT-HLM'!C32</f>
        <v>0</v>
      </c>
    </row>
    <row r="33" spans="1:3" s="9" customFormat="1" ht="33">
      <c r="A33" s="80"/>
      <c r="B33" s="335" t="s">
        <v>232</v>
      </c>
      <c r="C33" s="336" t="s">
        <v>234</v>
      </c>
    </row>
    <row r="34" spans="1:3" s="9" customFormat="1" ht="15.75">
      <c r="A34" s="80"/>
      <c r="B34" s="328" t="s">
        <v>237</v>
      </c>
      <c r="C34" s="204" t="s">
        <v>235</v>
      </c>
    </row>
    <row r="35" spans="2:3" ht="15.75">
      <c r="B35" s="330"/>
      <c r="C35" s="4"/>
    </row>
    <row r="39" spans="2:3" ht="16.5">
      <c r="B39" s="334" t="s">
        <v>238</v>
      </c>
      <c r="C39" s="321" t="s">
        <v>236</v>
      </c>
    </row>
    <row r="43" ht="15.75">
      <c r="B43" s="331" t="s">
        <v>38</v>
      </c>
    </row>
    <row r="44" spans="2:3" ht="15.75">
      <c r="B44" s="332" t="s">
        <v>51</v>
      </c>
      <c r="C44" s="85"/>
    </row>
    <row r="45" spans="2:3" ht="15.75">
      <c r="B45" s="332" t="s">
        <v>49</v>
      </c>
      <c r="C45" s="85"/>
    </row>
    <row r="46" ht="15.75">
      <c r="B46" s="333" t="s">
        <v>52</v>
      </c>
    </row>
  </sheetData>
  <sheetProtection/>
  <mergeCells count="3">
    <mergeCell ref="A1:C1"/>
    <mergeCell ref="A2:B2"/>
    <mergeCell ref="A3:B3"/>
  </mergeCells>
  <printOptions/>
  <pageMargins left="0.7" right="0.37" top="0.55" bottom="0.43" header="0.36" footer="0.3"/>
  <pageSetup horizontalDpi="600" verticalDpi="600" orientation="landscape" paperSize="9" scale="85" r:id="rId1"/>
</worksheet>
</file>

<file path=xl/worksheets/sheet50.xml><?xml version="1.0" encoding="utf-8"?>
<worksheet xmlns="http://schemas.openxmlformats.org/spreadsheetml/2006/main" xmlns:r="http://schemas.openxmlformats.org/officeDocument/2006/relationships">
  <dimension ref="A1:D42"/>
  <sheetViews>
    <sheetView zoomScalePageLayoutView="0" workbookViewId="0" topLeftCell="A1">
      <selection activeCell="H25"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IF(SUM(C5:C11)='M1-VThanh'!C21,SUM(C5:C11),"SAI")</f>
        <v>1</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v>1</v>
      </c>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IF(SUM(C13:C14)='M1-VThanh'!C22,SUM(C13:C14),"SAI")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IF(SUM(C16:C18)='M1-VThanh'!C24,SUM(C16:C18),"SAI")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IF(SUM(C20:C25)='M1-VThanh'!C19,SUM(C20:C25),"SAI")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IF(SUM(C27:C29)='M1-VThanh'!C25,SUM(C27:C29),"SAI")</f>
        <v>139</v>
      </c>
    </row>
    <row r="27" spans="1:3" s="9" customFormat="1" ht="14.25" customHeight="1">
      <c r="A27" s="3" t="s">
        <v>141</v>
      </c>
      <c r="B27" s="78" t="s">
        <v>132</v>
      </c>
      <c r="C27" s="207">
        <v>74</v>
      </c>
    </row>
    <row r="28" spans="1:3" ht="14.25" customHeight="1">
      <c r="A28" s="3" t="s">
        <v>142</v>
      </c>
      <c r="B28" s="78" t="s">
        <v>134</v>
      </c>
      <c r="C28" s="208"/>
    </row>
    <row r="29" spans="1:3" s="9" customFormat="1" ht="14.25" customHeight="1">
      <c r="A29" s="3" t="s">
        <v>143</v>
      </c>
      <c r="B29" s="78" t="s">
        <v>144</v>
      </c>
      <c r="C29" s="207">
        <v>65</v>
      </c>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U64"/>
  <sheetViews>
    <sheetView zoomScalePageLayoutView="0" workbookViewId="0" topLeftCell="A7">
      <selection activeCell="H25"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345</v>
      </c>
      <c r="D11" s="214">
        <f>D12+D13</f>
        <v>258</v>
      </c>
      <c r="E11" s="214">
        <f>F11+G11</f>
        <v>15</v>
      </c>
      <c r="F11" s="214">
        <f>F12+F13</f>
        <v>0</v>
      </c>
      <c r="G11" s="214">
        <f aca="true" t="shared" si="0" ref="G11:O11">G12+G13</f>
        <v>15</v>
      </c>
      <c r="H11" s="214">
        <f t="shared" si="0"/>
        <v>0</v>
      </c>
      <c r="I11" s="214">
        <f t="shared" si="0"/>
        <v>40</v>
      </c>
      <c r="J11" s="214">
        <f t="shared" si="0"/>
        <v>32</v>
      </c>
      <c r="K11" s="214">
        <f t="shared" si="0"/>
        <v>0</v>
      </c>
      <c r="L11" s="214">
        <f t="shared" si="0"/>
        <v>0</v>
      </c>
      <c r="M11" s="214">
        <f t="shared" si="0"/>
        <v>0</v>
      </c>
      <c r="N11" s="214">
        <f t="shared" si="0"/>
        <v>0</v>
      </c>
      <c r="O11" s="214">
        <f t="shared" si="0"/>
        <v>0</v>
      </c>
      <c r="P11" s="264">
        <f>C11+'M1-VThanh'!C11</f>
        <v>710</v>
      </c>
      <c r="Q11" s="259"/>
      <c r="R11" s="260"/>
      <c r="S11" s="260"/>
      <c r="T11" s="260"/>
      <c r="U11" s="260"/>
    </row>
    <row r="12" spans="1:21" s="90" customFormat="1" ht="22.5" customHeight="1">
      <c r="A12" s="51">
        <v>1</v>
      </c>
      <c r="B12" s="52" t="s">
        <v>96</v>
      </c>
      <c r="C12" s="213">
        <f>D12+E12+H12+I12+J12+K12+L12+M12+N12+O12</f>
        <v>294</v>
      </c>
      <c r="D12" s="215">
        <v>234</v>
      </c>
      <c r="E12" s="214">
        <f>F12+G12</f>
        <v>3</v>
      </c>
      <c r="F12" s="215"/>
      <c r="G12" s="215">
        <v>3</v>
      </c>
      <c r="H12" s="215"/>
      <c r="I12" s="215">
        <v>29</v>
      </c>
      <c r="J12" s="215">
        <v>28</v>
      </c>
      <c r="K12" s="215"/>
      <c r="L12" s="215"/>
      <c r="M12" s="215"/>
      <c r="N12" s="206"/>
      <c r="O12" s="206"/>
      <c r="P12" s="261">
        <f>C12+'M1-VThanh'!C12</f>
        <v>570</v>
      </c>
      <c r="Q12" s="261"/>
      <c r="R12" s="262"/>
      <c r="S12" s="262"/>
      <c r="T12" s="262"/>
      <c r="U12" s="262"/>
    </row>
    <row r="13" spans="1:21" s="90" customFormat="1" ht="22.5" customHeight="1">
      <c r="A13" s="51">
        <v>2</v>
      </c>
      <c r="B13" s="52" t="s">
        <v>97</v>
      </c>
      <c r="C13" s="213">
        <f>D13+E13+H13+I13+J13+K13+L13+M13+N13+O13</f>
        <v>51</v>
      </c>
      <c r="D13" s="205">
        <v>24</v>
      </c>
      <c r="E13" s="214">
        <f>F13+G13</f>
        <v>12</v>
      </c>
      <c r="F13" s="205"/>
      <c r="G13" s="205">
        <v>12</v>
      </c>
      <c r="H13" s="205"/>
      <c r="I13" s="205">
        <v>11</v>
      </c>
      <c r="J13" s="205">
        <v>4</v>
      </c>
      <c r="K13" s="205"/>
      <c r="L13" s="205"/>
      <c r="M13" s="205"/>
      <c r="N13" s="206"/>
      <c r="O13" s="206"/>
      <c r="P13" s="261">
        <f>C13+'M1-VThanh'!C13</f>
        <v>140</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c r="J14" s="205">
        <v>0</v>
      </c>
      <c r="K14" s="205"/>
      <c r="L14" s="205"/>
      <c r="M14" s="205"/>
      <c r="N14" s="206"/>
      <c r="O14" s="206"/>
      <c r="P14" s="261">
        <f>C14+'M1-VThanh'!C14</f>
        <v>0</v>
      </c>
      <c r="Q14" s="259"/>
      <c r="R14" s="260"/>
      <c r="S14" s="260"/>
      <c r="T14" s="260"/>
      <c r="U14" s="260"/>
    </row>
    <row r="15" spans="1:21" ht="22.5" customHeight="1">
      <c r="A15" s="53" t="s">
        <v>12</v>
      </c>
      <c r="B15" s="68" t="s">
        <v>99</v>
      </c>
      <c r="C15" s="213">
        <f>D15+E15+H15+I15+J15+K15+L15+M15+N15+O15</f>
        <v>8</v>
      </c>
      <c r="D15" s="205"/>
      <c r="E15" s="214">
        <f>F15+G15</f>
        <v>0</v>
      </c>
      <c r="F15" s="205"/>
      <c r="G15" s="205"/>
      <c r="H15" s="205"/>
      <c r="I15" s="205"/>
      <c r="J15" s="205">
        <v>8</v>
      </c>
      <c r="K15" s="205"/>
      <c r="L15" s="205"/>
      <c r="M15" s="205"/>
      <c r="N15" s="206"/>
      <c r="O15" s="206"/>
      <c r="P15" s="261">
        <f>C15+'M1-VThanh'!C15</f>
        <v>16</v>
      </c>
      <c r="Q15" s="259"/>
      <c r="R15" s="260"/>
      <c r="S15" s="260"/>
      <c r="T15" s="260"/>
      <c r="U15" s="260"/>
    </row>
    <row r="16" spans="1:21" ht="22.5" customHeight="1">
      <c r="A16" s="53" t="s">
        <v>100</v>
      </c>
      <c r="B16" s="68" t="s">
        <v>101</v>
      </c>
      <c r="C16" s="213">
        <f>C17+C25</f>
        <v>345</v>
      </c>
      <c r="D16" s="213">
        <f>D17+D25</f>
        <v>258</v>
      </c>
      <c r="E16" s="213">
        <f>E17+E25</f>
        <v>15</v>
      </c>
      <c r="F16" s="213">
        <f>F17+F25</f>
        <v>0</v>
      </c>
      <c r="G16" s="213">
        <f aca="true" t="shared" si="1" ref="G16:O16">G17+G25</f>
        <v>15</v>
      </c>
      <c r="H16" s="213">
        <f t="shared" si="1"/>
        <v>0</v>
      </c>
      <c r="I16" s="213">
        <f t="shared" si="1"/>
        <v>40</v>
      </c>
      <c r="J16" s="213">
        <f t="shared" si="1"/>
        <v>32</v>
      </c>
      <c r="K16" s="213">
        <f t="shared" si="1"/>
        <v>0</v>
      </c>
      <c r="L16" s="213">
        <f t="shared" si="1"/>
        <v>0</v>
      </c>
      <c r="M16" s="213">
        <f t="shared" si="1"/>
        <v>0</v>
      </c>
      <c r="N16" s="213">
        <f t="shared" si="1"/>
        <v>0</v>
      </c>
      <c r="O16" s="213">
        <f t="shared" si="1"/>
        <v>0</v>
      </c>
      <c r="P16" s="264">
        <f>C16+'M1-VThanh'!C16</f>
        <v>710</v>
      </c>
      <c r="Q16" s="260"/>
      <c r="R16" s="260"/>
      <c r="S16" s="260"/>
      <c r="T16" s="260"/>
      <c r="U16" s="260"/>
    </row>
    <row r="17" spans="1:21" ht="22.5" customHeight="1">
      <c r="A17" s="53" t="s">
        <v>39</v>
      </c>
      <c r="B17" s="69" t="s">
        <v>102</v>
      </c>
      <c r="C17" s="213">
        <f>SUM(C18:C24)</f>
        <v>334</v>
      </c>
      <c r="D17" s="213">
        <f>SUM(D18:D24)</f>
        <v>247</v>
      </c>
      <c r="E17" s="213">
        <f>F17+G17</f>
        <v>15</v>
      </c>
      <c r="F17" s="213">
        <f>SUM(F18:F24)</f>
        <v>0</v>
      </c>
      <c r="G17" s="213">
        <f aca="true" t="shared" si="2" ref="G17:O17">SUM(G18:G24)</f>
        <v>15</v>
      </c>
      <c r="H17" s="213">
        <f t="shared" si="2"/>
        <v>0</v>
      </c>
      <c r="I17" s="213">
        <f t="shared" si="2"/>
        <v>40</v>
      </c>
      <c r="J17" s="213">
        <f t="shared" si="2"/>
        <v>32</v>
      </c>
      <c r="K17" s="213">
        <f t="shared" si="2"/>
        <v>0</v>
      </c>
      <c r="L17" s="213">
        <f t="shared" si="2"/>
        <v>0</v>
      </c>
      <c r="M17" s="213">
        <f t="shared" si="2"/>
        <v>0</v>
      </c>
      <c r="N17" s="213">
        <f t="shared" si="2"/>
        <v>0</v>
      </c>
      <c r="O17" s="213">
        <f t="shared" si="2"/>
        <v>0</v>
      </c>
      <c r="P17" s="264">
        <f>C17+'M1-VThanh'!C17</f>
        <v>560</v>
      </c>
      <c r="Q17" s="260"/>
      <c r="R17" s="260"/>
      <c r="S17" s="260"/>
      <c r="T17" s="260"/>
      <c r="U17" s="260"/>
    </row>
    <row r="18" spans="1:21" ht="22.5" customHeight="1">
      <c r="A18" s="51" t="s">
        <v>41</v>
      </c>
      <c r="B18" s="52" t="s">
        <v>103</v>
      </c>
      <c r="C18" s="213">
        <f aca="true" t="shared" si="3" ref="C18:C24">D18+E18+H18+I18+J18+K18+L18+M18+N18+O18</f>
        <v>22</v>
      </c>
      <c r="D18" s="212">
        <v>7</v>
      </c>
      <c r="E18" s="217">
        <f aca="true" t="shared" si="4" ref="E18:E25">F18+G18</f>
        <v>5</v>
      </c>
      <c r="F18" s="212"/>
      <c r="G18" s="212">
        <v>5</v>
      </c>
      <c r="H18" s="212"/>
      <c r="I18" s="212">
        <v>9</v>
      </c>
      <c r="J18" s="212">
        <v>1</v>
      </c>
      <c r="K18" s="212"/>
      <c r="L18" s="212"/>
      <c r="M18" s="212"/>
      <c r="N18" s="206"/>
      <c r="O18" s="206"/>
      <c r="P18" s="261">
        <f>C18+'M1-VThanh'!C18</f>
        <v>75</v>
      </c>
      <c r="Q18" s="260"/>
      <c r="R18" s="260"/>
      <c r="S18" s="260"/>
      <c r="T18" s="260"/>
      <c r="U18" s="260"/>
    </row>
    <row r="19" spans="1:21" ht="15.75">
      <c r="A19" s="51" t="s">
        <v>42</v>
      </c>
      <c r="B19" s="52" t="s">
        <v>104</v>
      </c>
      <c r="C19" s="213">
        <f t="shared" si="3"/>
        <v>5</v>
      </c>
      <c r="D19" s="212">
        <v>5</v>
      </c>
      <c r="E19" s="217">
        <f t="shared" si="4"/>
        <v>0</v>
      </c>
      <c r="F19" s="212"/>
      <c r="G19" s="212"/>
      <c r="H19" s="212"/>
      <c r="I19" s="212"/>
      <c r="J19" s="212">
        <v>0</v>
      </c>
      <c r="K19" s="212"/>
      <c r="L19" s="212"/>
      <c r="M19" s="212"/>
      <c r="N19" s="206"/>
      <c r="O19" s="206"/>
      <c r="P19" s="261">
        <f>C19+'M1-VThanh'!C19</f>
        <v>5</v>
      </c>
      <c r="Q19" s="260"/>
      <c r="R19" s="260"/>
      <c r="S19" s="260"/>
      <c r="T19" s="260"/>
      <c r="U19" s="260"/>
    </row>
    <row r="20" spans="1:21" ht="15.75">
      <c r="A20" s="51" t="s">
        <v>105</v>
      </c>
      <c r="B20" s="52" t="s">
        <v>106</v>
      </c>
      <c r="C20" s="213">
        <f t="shared" si="3"/>
        <v>302</v>
      </c>
      <c r="D20" s="212">
        <v>231</v>
      </c>
      <c r="E20" s="217">
        <f t="shared" si="4"/>
        <v>10</v>
      </c>
      <c r="F20" s="212"/>
      <c r="G20" s="212">
        <v>10</v>
      </c>
      <c r="H20" s="212"/>
      <c r="I20" s="212">
        <v>31</v>
      </c>
      <c r="J20" s="212">
        <v>30</v>
      </c>
      <c r="K20" s="212"/>
      <c r="L20" s="212"/>
      <c r="M20" s="212"/>
      <c r="N20" s="206"/>
      <c r="O20" s="206"/>
      <c r="P20" s="261">
        <f>C20+'M1-VThanh'!C20</f>
        <v>474</v>
      </c>
      <c r="Q20" s="260"/>
      <c r="R20" s="260"/>
      <c r="S20" s="260"/>
      <c r="T20" s="260"/>
      <c r="U20" s="260"/>
    </row>
    <row r="21" spans="1:21" ht="22.5" customHeight="1">
      <c r="A21" s="51" t="s">
        <v>107</v>
      </c>
      <c r="B21" s="52" t="s">
        <v>108</v>
      </c>
      <c r="C21" s="213">
        <f t="shared" si="3"/>
        <v>3</v>
      </c>
      <c r="D21" s="205">
        <v>2</v>
      </c>
      <c r="E21" s="217">
        <f t="shared" si="4"/>
        <v>0</v>
      </c>
      <c r="F21" s="205"/>
      <c r="G21" s="205"/>
      <c r="H21" s="205"/>
      <c r="I21" s="205">
        <v>0</v>
      </c>
      <c r="J21" s="205">
        <v>1</v>
      </c>
      <c r="K21" s="205"/>
      <c r="L21" s="205"/>
      <c r="M21" s="205"/>
      <c r="N21" s="206"/>
      <c r="O21" s="206"/>
      <c r="P21" s="261">
        <f>C21+'M1-VThanh'!C21</f>
        <v>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C22+'M1-VThanh'!C22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C23+'M1-VThanh'!C23</f>
        <v>0</v>
      </c>
      <c r="Q23" s="260"/>
      <c r="R23" s="260"/>
      <c r="S23" s="260"/>
      <c r="T23" s="260"/>
      <c r="U23" s="260"/>
    </row>
    <row r="24" spans="1:21" ht="22.5" customHeight="1">
      <c r="A24" s="51" t="s">
        <v>113</v>
      </c>
      <c r="B24" s="52" t="s">
        <v>114</v>
      </c>
      <c r="C24" s="213">
        <f t="shared" si="3"/>
        <v>2</v>
      </c>
      <c r="D24" s="205">
        <v>2</v>
      </c>
      <c r="E24" s="217">
        <f t="shared" si="4"/>
        <v>0</v>
      </c>
      <c r="F24" s="205"/>
      <c r="G24" s="205"/>
      <c r="H24" s="205"/>
      <c r="I24" s="205"/>
      <c r="J24" s="205"/>
      <c r="K24" s="205"/>
      <c r="L24" s="205"/>
      <c r="M24" s="205"/>
      <c r="N24" s="206"/>
      <c r="O24" s="206"/>
      <c r="P24" s="261">
        <f>C24+'M1-VThanh'!C24</f>
        <v>2</v>
      </c>
      <c r="Q24" s="260"/>
      <c r="R24" s="260"/>
      <c r="S24" s="260"/>
      <c r="T24" s="260"/>
      <c r="U24" s="260"/>
    </row>
    <row r="25" spans="1:21" ht="22.5" customHeight="1">
      <c r="A25" s="53" t="s">
        <v>40</v>
      </c>
      <c r="B25" s="68" t="s">
        <v>115</v>
      </c>
      <c r="C25" s="213">
        <f>D25+E25+H25+I25+J25+K25+L25+M25+N25+O25</f>
        <v>11</v>
      </c>
      <c r="D25" s="205">
        <v>11</v>
      </c>
      <c r="E25" s="217">
        <f t="shared" si="4"/>
        <v>0</v>
      </c>
      <c r="F25" s="205"/>
      <c r="G25" s="205">
        <v>0</v>
      </c>
      <c r="H25" s="205"/>
      <c r="I25" s="205">
        <v>0</v>
      </c>
      <c r="J25" s="205"/>
      <c r="K25" s="205"/>
      <c r="L25" s="205"/>
      <c r="M25" s="205"/>
      <c r="N25" s="206"/>
      <c r="O25" s="206"/>
      <c r="P25" s="261">
        <f>C25+'M1-VThanh'!C25</f>
        <v>150</v>
      </c>
      <c r="Q25" s="260"/>
      <c r="R25" s="260"/>
      <c r="S25" s="260"/>
      <c r="T25" s="260"/>
      <c r="U25" s="260"/>
    </row>
    <row r="26" spans="1:21" ht="32.25" customHeight="1">
      <c r="A26" s="54" t="s">
        <v>45</v>
      </c>
      <c r="B26" s="55" t="s">
        <v>116</v>
      </c>
      <c r="C26" s="231">
        <f>(C18+C19)/C17*100</f>
        <v>8.08383233532934</v>
      </c>
      <c r="D26" s="231">
        <f aca="true" t="shared" si="5" ref="D26:O26">(D18+D19)/D17*100</f>
        <v>4.8582995951417</v>
      </c>
      <c r="E26" s="231">
        <f t="shared" si="5"/>
        <v>33.33333333333333</v>
      </c>
      <c r="F26" s="231" t="e">
        <f t="shared" si="5"/>
        <v>#DIV/0!</v>
      </c>
      <c r="G26" s="231">
        <f t="shared" si="5"/>
        <v>33.33333333333333</v>
      </c>
      <c r="H26" s="231" t="e">
        <f t="shared" si="5"/>
        <v>#DIV/0!</v>
      </c>
      <c r="I26" s="231">
        <f t="shared" si="5"/>
        <v>22.5</v>
      </c>
      <c r="J26" s="231">
        <f t="shared" si="5"/>
        <v>3.125</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52.xml><?xml version="1.0" encoding="utf-8"?>
<worksheet xmlns="http://schemas.openxmlformats.org/spreadsheetml/2006/main" xmlns:r="http://schemas.openxmlformats.org/officeDocument/2006/relationships">
  <dimension ref="A1:C40"/>
  <sheetViews>
    <sheetView zoomScalePageLayoutView="0" workbookViewId="0" topLeftCell="A1">
      <selection activeCell="H25"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IF(SUM(C5:C13)='M2-VThanh'!C21,SUM(C5:C13),"SAI")</f>
        <v>3</v>
      </c>
    </row>
    <row r="5" spans="1:3" s="9" customFormat="1" ht="15" customHeight="1">
      <c r="A5" s="93" t="s">
        <v>41</v>
      </c>
      <c r="B5" s="78" t="s">
        <v>132</v>
      </c>
      <c r="C5" s="208"/>
    </row>
    <row r="6" spans="1:3" s="9" customFormat="1" ht="15" customHeight="1">
      <c r="A6" s="93" t="s">
        <v>42</v>
      </c>
      <c r="B6" s="78" t="s">
        <v>134</v>
      </c>
      <c r="C6" s="208">
        <v>1</v>
      </c>
    </row>
    <row r="7" spans="1:3" s="9" customFormat="1" ht="15" customHeight="1">
      <c r="A7" s="93" t="s">
        <v>105</v>
      </c>
      <c r="B7" s="78" t="s">
        <v>144</v>
      </c>
      <c r="C7" s="208">
        <v>2</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IF(SUM(C15:C16)='M2-VThanh'!C22,SUM(C15:C16),"SAI")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IF(SUM(C18:C20)='M2-VThanh'!C24,SUM(C18:C20),"SAI")</f>
        <v>2</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2</v>
      </c>
    </row>
    <row r="21" spans="1:3" s="9" customFormat="1" ht="15" customHeight="1">
      <c r="A21" s="93" t="s">
        <v>61</v>
      </c>
      <c r="B21" s="8" t="s">
        <v>217</v>
      </c>
      <c r="C21" s="209">
        <f>IF(SUM(C22:C28)='M2-VThanh'!C19,SUM(C22:C28),"SAI")</f>
        <v>5</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5</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IF(SUM(C30:C32)='M2-VThanh'!C25,SUM(C30:C32),"SAI")</f>
        <v>11</v>
      </c>
    </row>
    <row r="30" spans="1:3" ht="15" customHeight="1">
      <c r="A30" s="93" t="s">
        <v>141</v>
      </c>
      <c r="B30" s="78" t="s">
        <v>132</v>
      </c>
      <c r="C30" s="218">
        <v>11</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W63"/>
  <sheetViews>
    <sheetView zoomScalePageLayoutView="0" workbookViewId="0" topLeftCell="A4">
      <selection activeCell="H25"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298"/>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297" t="s">
        <v>179</v>
      </c>
      <c r="G9" s="299" t="s">
        <v>180</v>
      </c>
      <c r="H9" s="687"/>
      <c r="I9" s="687"/>
      <c r="J9" s="687"/>
      <c r="K9" s="687"/>
      <c r="L9" s="687"/>
      <c r="M9" s="687"/>
      <c r="N9" s="685"/>
      <c r="O9" s="296"/>
      <c r="P9" s="296"/>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2963299</v>
      </c>
      <c r="D11" s="250">
        <f>D12+D13</f>
        <v>1229063</v>
      </c>
      <c r="E11" s="250">
        <f>F11+G11</f>
        <v>935187</v>
      </c>
      <c r="F11" s="250">
        <f>F12+F13</f>
        <v>5202</v>
      </c>
      <c r="G11" s="250">
        <f aca="true" t="shared" si="0" ref="G11:N11">G12+G13</f>
        <v>929985</v>
      </c>
      <c r="H11" s="250">
        <f t="shared" si="0"/>
        <v>0</v>
      </c>
      <c r="I11" s="250">
        <f t="shared" si="0"/>
        <v>226603</v>
      </c>
      <c r="J11" s="250">
        <f t="shared" si="0"/>
        <v>572446</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2100535</v>
      </c>
      <c r="D12" s="251">
        <v>688362</v>
      </c>
      <c r="E12" s="250">
        <f>F12+G12</f>
        <v>628826</v>
      </c>
      <c r="F12" s="251">
        <v>5202</v>
      </c>
      <c r="G12" s="251">
        <v>623624</v>
      </c>
      <c r="H12" s="251"/>
      <c r="I12" s="251">
        <v>214171</v>
      </c>
      <c r="J12" s="251">
        <v>569176</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862764</v>
      </c>
      <c r="D13" s="253">
        <v>540701</v>
      </c>
      <c r="E13" s="250">
        <f>F13+G13</f>
        <v>306361</v>
      </c>
      <c r="F13" s="253"/>
      <c r="G13" s="253">
        <v>306361</v>
      </c>
      <c r="H13" s="253">
        <v>0</v>
      </c>
      <c r="I13" s="253">
        <v>12432</v>
      </c>
      <c r="J13" s="253">
        <v>3270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415835</v>
      </c>
      <c r="D15" s="253"/>
      <c r="E15" s="250">
        <f>F15+G15</f>
        <v>0</v>
      </c>
      <c r="F15" s="253"/>
      <c r="G15" s="253"/>
      <c r="H15" s="253"/>
      <c r="I15" s="253"/>
      <c r="J15" s="253">
        <v>415835</v>
      </c>
      <c r="K15" s="253"/>
      <c r="L15" s="253"/>
      <c r="M15" s="253"/>
      <c r="N15" s="252"/>
      <c r="O15" s="255"/>
      <c r="P15" s="255"/>
      <c r="Q15" s="256"/>
      <c r="R15" s="256"/>
      <c r="S15" s="256"/>
      <c r="T15" s="256"/>
      <c r="U15" s="256"/>
      <c r="V15" s="256"/>
      <c r="W15" s="256"/>
    </row>
    <row r="16" spans="1:23" ht="21" customHeight="1">
      <c r="A16" s="113" t="s">
        <v>100</v>
      </c>
      <c r="B16" s="114" t="s">
        <v>101</v>
      </c>
      <c r="C16" s="249">
        <f>C17+C26</f>
        <v>2963299</v>
      </c>
      <c r="D16" s="249">
        <f>D17+D26</f>
        <v>1229063</v>
      </c>
      <c r="E16" s="249">
        <f aca="true" t="shared" si="1" ref="E16:N16">E17+E26</f>
        <v>935187</v>
      </c>
      <c r="F16" s="249">
        <f>F17+F26</f>
        <v>5202</v>
      </c>
      <c r="G16" s="249">
        <f t="shared" si="1"/>
        <v>929985</v>
      </c>
      <c r="H16" s="249">
        <f t="shared" si="1"/>
        <v>0</v>
      </c>
      <c r="I16" s="249">
        <f t="shared" si="1"/>
        <v>226603</v>
      </c>
      <c r="J16" s="249">
        <f t="shared" si="1"/>
        <v>572446</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2409737</v>
      </c>
      <c r="D17" s="249">
        <f>SUM(D18:D25)</f>
        <v>907515</v>
      </c>
      <c r="E17" s="250">
        <f>F17+G17</f>
        <v>732208</v>
      </c>
      <c r="F17" s="249">
        <f>SUM(F18:F25)</f>
        <v>2</v>
      </c>
      <c r="G17" s="249">
        <f aca="true" t="shared" si="2" ref="G17:N17">SUM(G18:G25)</f>
        <v>732206</v>
      </c>
      <c r="H17" s="249">
        <f t="shared" si="2"/>
        <v>0</v>
      </c>
      <c r="I17" s="249">
        <f t="shared" si="2"/>
        <v>216354</v>
      </c>
      <c r="J17" s="249">
        <f t="shared" si="2"/>
        <v>553660</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929983</v>
      </c>
      <c r="D18" s="254">
        <v>297212</v>
      </c>
      <c r="E18" s="250">
        <f>F18+G18</f>
        <v>117187</v>
      </c>
      <c r="F18" s="254"/>
      <c r="G18" s="254">
        <v>117187</v>
      </c>
      <c r="H18" s="254">
        <v>0</v>
      </c>
      <c r="I18" s="254">
        <v>83412</v>
      </c>
      <c r="J18" s="254">
        <v>432172</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1479753</v>
      </c>
      <c r="D21" s="254">
        <v>610303</v>
      </c>
      <c r="E21" s="250">
        <f t="shared" si="4"/>
        <v>615020</v>
      </c>
      <c r="F21" s="254">
        <v>1</v>
      </c>
      <c r="G21" s="254">
        <v>615019</v>
      </c>
      <c r="H21" s="254"/>
      <c r="I21" s="254">
        <v>132942</v>
      </c>
      <c r="J21" s="254">
        <v>121488</v>
      </c>
      <c r="K21" s="254"/>
      <c r="L21" s="254"/>
      <c r="M21" s="254"/>
      <c r="N21" s="252">
        <v>0</v>
      </c>
      <c r="O21" s="255"/>
      <c r="P21" s="257"/>
      <c r="Q21" s="256"/>
      <c r="R21" s="256"/>
      <c r="S21" s="256"/>
      <c r="T21" s="256"/>
      <c r="U21" s="256"/>
      <c r="V21" s="256"/>
      <c r="W21" s="256"/>
    </row>
    <row r="22" spans="1:23" ht="21" customHeight="1">
      <c r="A22" s="111" t="s">
        <v>109</v>
      </c>
      <c r="B22" s="112" t="s">
        <v>108</v>
      </c>
      <c r="C22" s="249">
        <f t="shared" si="3"/>
        <v>1</v>
      </c>
      <c r="D22" s="253">
        <v>0</v>
      </c>
      <c r="E22" s="250">
        <f t="shared" si="4"/>
        <v>1</v>
      </c>
      <c r="F22" s="253">
        <v>1</v>
      </c>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553562</v>
      </c>
      <c r="D26" s="253">
        <v>321548</v>
      </c>
      <c r="E26" s="250">
        <f t="shared" si="4"/>
        <v>202979</v>
      </c>
      <c r="F26" s="253">
        <v>5200</v>
      </c>
      <c r="G26" s="253">
        <v>197779</v>
      </c>
      <c r="H26" s="253"/>
      <c r="I26" s="253">
        <v>10249</v>
      </c>
      <c r="J26" s="253">
        <v>18786</v>
      </c>
      <c r="K26" s="253"/>
      <c r="L26" s="253"/>
      <c r="M26" s="253"/>
      <c r="N26" s="252"/>
      <c r="O26" s="255"/>
      <c r="P26" s="257"/>
      <c r="Q26" s="256"/>
      <c r="R26" s="256"/>
      <c r="S26" s="256"/>
      <c r="T26" s="256"/>
      <c r="U26" s="256"/>
      <c r="V26" s="256"/>
      <c r="W26" s="256"/>
    </row>
    <row r="27" spans="1:23" ht="30.75" customHeight="1">
      <c r="A27" s="117" t="s">
        <v>64</v>
      </c>
      <c r="B27" s="118" t="s">
        <v>182</v>
      </c>
      <c r="C27" s="230">
        <f>(C18+C19+C20)/C17*100</f>
        <v>38.592717794514506</v>
      </c>
      <c r="D27" s="230">
        <f aca="true" t="shared" si="5" ref="D27:N27">(D18+D19+D20)/D17*100</f>
        <v>32.750092284976006</v>
      </c>
      <c r="E27" s="230">
        <f t="shared" si="5"/>
        <v>16.00460524878177</v>
      </c>
      <c r="F27" s="230">
        <f t="shared" si="5"/>
        <v>0</v>
      </c>
      <c r="G27" s="230">
        <f t="shared" si="5"/>
        <v>16.00464896490878</v>
      </c>
      <c r="H27" s="230" t="e">
        <f t="shared" si="5"/>
        <v>#DIV/0!</v>
      </c>
      <c r="I27" s="230">
        <f t="shared" si="5"/>
        <v>38.553481793726945</v>
      </c>
      <c r="J27" s="230">
        <f t="shared" si="5"/>
        <v>78.05729147852473</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294"/>
      <c r="J40" s="294"/>
      <c r="K40" s="100"/>
      <c r="L40" s="100"/>
      <c r="M40" s="100"/>
    </row>
    <row r="41" spans="1:13" ht="17.25">
      <c r="A41" s="124"/>
      <c r="B41" s="709"/>
      <c r="C41" s="709"/>
      <c r="D41" s="709"/>
      <c r="E41" s="709"/>
      <c r="F41" s="709"/>
      <c r="G41" s="295"/>
      <c r="H41" s="295"/>
      <c r="I41" s="100"/>
      <c r="J41" s="100"/>
      <c r="K41" s="100"/>
      <c r="L41" s="100"/>
      <c r="M41" s="100"/>
    </row>
    <row r="42" spans="1:13" ht="15.75">
      <c r="A42" s="124"/>
      <c r="B42" s="710"/>
      <c r="C42" s="710"/>
      <c r="D42" s="710"/>
      <c r="E42" s="710"/>
      <c r="F42" s="710"/>
      <c r="G42" s="294"/>
      <c r="H42" s="294"/>
      <c r="I42" s="100"/>
      <c r="J42" s="100"/>
      <c r="K42" s="126"/>
      <c r="L42" s="126"/>
      <c r="M42" s="126"/>
    </row>
    <row r="43" spans="1:13" ht="15">
      <c r="A43" s="124"/>
      <c r="B43" s="710"/>
      <c r="C43" s="710"/>
      <c r="D43" s="710"/>
      <c r="E43" s="710"/>
      <c r="F43" s="710"/>
      <c r="G43" s="294"/>
      <c r="H43" s="294"/>
      <c r="I43" s="100"/>
      <c r="J43" s="100"/>
      <c r="K43" s="100"/>
      <c r="L43" s="100"/>
      <c r="M43" s="100"/>
    </row>
    <row r="44" spans="1:13" ht="15">
      <c r="A44" s="124"/>
      <c r="B44" s="710"/>
      <c r="C44" s="710"/>
      <c r="D44" s="710"/>
      <c r="E44" s="710"/>
      <c r="F44" s="710"/>
      <c r="G44" s="294"/>
      <c r="H44" s="294"/>
      <c r="I44" s="100"/>
      <c r="J44" s="100"/>
      <c r="K44" s="100"/>
      <c r="L44" s="100"/>
      <c r="M44" s="100"/>
    </row>
    <row r="45" spans="1:13" ht="15">
      <c r="A45" s="124"/>
      <c r="B45" s="710"/>
      <c r="C45" s="710"/>
      <c r="D45" s="710"/>
      <c r="E45" s="710"/>
      <c r="F45" s="710"/>
      <c r="G45" s="294"/>
      <c r="H45" s="294"/>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54.xml><?xml version="1.0" encoding="utf-8"?>
<worksheet xmlns="http://schemas.openxmlformats.org/spreadsheetml/2006/main" xmlns:r="http://schemas.openxmlformats.org/officeDocument/2006/relationships">
  <dimension ref="A1:D41"/>
  <sheetViews>
    <sheetView zoomScalePageLayoutView="0" workbookViewId="0" topLeftCell="A1">
      <selection activeCell="H25"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IF(SUM(C5:C11)='M3-VThanh'!C22,SUM(C5:C11),"SAI")</f>
        <v>1</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v>1</v>
      </c>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IF(SUM(C13:C14)='M3-VThanh'!C23,SUM(C13:C14),"SAI")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IF(SUM(C16:C18)='M3-VThanh'!C25,SUM(C16:C18),"SAI")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IF(SUM(C20:C25)='M3-VThanh'!C19,SUM(C20:C25),"SAI")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IF(SUM(C27:C29)='M3-VThanh'!C26,SUM(C27:C29),"SAI")</f>
        <v>553562</v>
      </c>
    </row>
    <row r="27" spans="1:3" s="132" customFormat="1" ht="14.25" customHeight="1">
      <c r="A27" s="134" t="s">
        <v>141</v>
      </c>
      <c r="B27" s="140" t="s">
        <v>132</v>
      </c>
      <c r="C27" s="222">
        <v>296144</v>
      </c>
    </row>
    <row r="28" spans="1:3" ht="14.25" customHeight="1">
      <c r="A28" s="134" t="s">
        <v>142</v>
      </c>
      <c r="B28" s="140" t="s">
        <v>134</v>
      </c>
      <c r="C28" s="221"/>
    </row>
    <row r="29" spans="1:3" s="132" customFormat="1" ht="14.25" customHeight="1">
      <c r="A29" s="134" t="s">
        <v>143</v>
      </c>
      <c r="B29" s="140" t="s">
        <v>144</v>
      </c>
      <c r="C29" s="222">
        <v>257418</v>
      </c>
    </row>
    <row r="30" spans="1:3" ht="15.75" customHeight="1">
      <c r="A30" s="141"/>
      <c r="B30" s="135" t="s">
        <v>145</v>
      </c>
      <c r="C30" s="136" t="s">
        <v>146</v>
      </c>
    </row>
    <row r="31" spans="1:3" ht="15.75" customHeight="1">
      <c r="A31" s="141"/>
      <c r="B31" s="196" t="s">
        <v>147</v>
      </c>
      <c r="C31" s="197" t="s">
        <v>7</v>
      </c>
    </row>
    <row r="32" spans="2:4" s="143" customFormat="1" ht="16.5">
      <c r="B32" s="137" t="s">
        <v>148</v>
      </c>
      <c r="C32" s="292"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Q62"/>
  <sheetViews>
    <sheetView zoomScalePageLayoutView="0" workbookViewId="0" topLeftCell="A7">
      <selection activeCell="H25"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2.50390625" style="97" customWidth="1"/>
    <col min="11" max="15" width="7.625" style="97" customWidth="1"/>
    <col min="16" max="16384" width="9.00390625" style="97" customWidth="1"/>
  </cols>
  <sheetData>
    <row r="1" spans="1:17" ht="24.75" customHeight="1">
      <c r="A1" s="679" t="s">
        <v>29</v>
      </c>
      <c r="B1" s="679"/>
      <c r="C1" s="293"/>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297" t="s">
        <v>93</v>
      </c>
      <c r="G9" s="299" t="s">
        <v>94</v>
      </c>
      <c r="H9" s="687"/>
      <c r="I9" s="687"/>
      <c r="J9" s="687"/>
      <c r="K9" s="687"/>
      <c r="L9" s="687"/>
      <c r="M9" s="687"/>
      <c r="N9" s="687"/>
      <c r="O9" s="687"/>
      <c r="P9" s="296"/>
      <c r="Q9" s="296"/>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45140646</v>
      </c>
      <c r="D11" s="244">
        <f>D12+D13</f>
        <v>28883636</v>
      </c>
      <c r="E11" s="244">
        <f>F11+G11</f>
        <v>405820</v>
      </c>
      <c r="F11" s="244">
        <f>F12+F13</f>
        <v>0</v>
      </c>
      <c r="G11" s="244">
        <f aca="true" t="shared" si="0" ref="G11:O11">G12+G13</f>
        <v>405820</v>
      </c>
      <c r="H11" s="244">
        <f t="shared" si="0"/>
        <v>0</v>
      </c>
      <c r="I11" s="244">
        <f t="shared" si="0"/>
        <v>1985528</v>
      </c>
      <c r="J11" s="244">
        <f t="shared" si="0"/>
        <v>13865662</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33169601</v>
      </c>
      <c r="D12" s="247">
        <v>21722494</v>
      </c>
      <c r="E12" s="244">
        <f aca="true" t="shared" si="1" ref="E12:E25">F12+G12</f>
        <v>113631</v>
      </c>
      <c r="F12" s="247"/>
      <c r="G12" s="247">
        <v>113631</v>
      </c>
      <c r="H12" s="247"/>
      <c r="I12" s="247">
        <v>1168342</v>
      </c>
      <c r="J12" s="247">
        <v>10165134</v>
      </c>
      <c r="K12" s="247"/>
      <c r="L12" s="247"/>
      <c r="M12" s="247"/>
      <c r="N12" s="247"/>
      <c r="O12" s="247"/>
      <c r="P12" s="127"/>
      <c r="Q12" s="127"/>
    </row>
    <row r="13" spans="1:17" ht="21" customHeight="1">
      <c r="A13" s="111">
        <v>2</v>
      </c>
      <c r="B13" s="112" t="s">
        <v>97</v>
      </c>
      <c r="C13" s="244">
        <f>D13+E13+H13+I13+J13+K13+L13+M13+N13+O13</f>
        <v>11971045</v>
      </c>
      <c r="D13" s="247">
        <v>7161142</v>
      </c>
      <c r="E13" s="244">
        <f t="shared" si="1"/>
        <v>292189</v>
      </c>
      <c r="F13" s="247"/>
      <c r="G13" s="247">
        <v>292189</v>
      </c>
      <c r="H13" s="247"/>
      <c r="I13" s="247">
        <v>817186</v>
      </c>
      <c r="J13" s="247">
        <v>3700528</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c r="I14" s="247">
        <v>0</v>
      </c>
      <c r="J14" s="247">
        <v>0</v>
      </c>
      <c r="K14" s="247"/>
      <c r="L14" s="247"/>
      <c r="M14" s="247"/>
      <c r="N14" s="247"/>
      <c r="O14" s="247"/>
      <c r="P14" s="127"/>
      <c r="Q14" s="127"/>
    </row>
    <row r="15" spans="1:17" ht="21" customHeight="1">
      <c r="A15" s="113" t="s">
        <v>12</v>
      </c>
      <c r="B15" s="114" t="s">
        <v>99</v>
      </c>
      <c r="C15" s="244">
        <f>D15+E15+H15+I15+J15+K15+L15+M15+N15+O15</f>
        <v>151070350</v>
      </c>
      <c r="D15" s="247"/>
      <c r="E15" s="244">
        <f t="shared" si="1"/>
        <v>0</v>
      </c>
      <c r="F15" s="247"/>
      <c r="G15" s="247"/>
      <c r="H15" s="247"/>
      <c r="I15" s="247"/>
      <c r="J15" s="247">
        <v>151070350</v>
      </c>
      <c r="K15" s="247"/>
      <c r="L15" s="247"/>
      <c r="M15" s="247"/>
      <c r="N15" s="247"/>
      <c r="O15" s="247"/>
      <c r="P15" s="127"/>
      <c r="Q15" s="127"/>
    </row>
    <row r="16" spans="1:17" ht="21" customHeight="1">
      <c r="A16" s="113" t="s">
        <v>100</v>
      </c>
      <c r="B16" s="114" t="s">
        <v>101</v>
      </c>
      <c r="C16" s="244">
        <f>C17+C25</f>
        <v>45140646</v>
      </c>
      <c r="D16" s="244">
        <f>D17+D25</f>
        <v>28883636</v>
      </c>
      <c r="E16" s="244">
        <f t="shared" si="1"/>
        <v>405820</v>
      </c>
      <c r="F16" s="244">
        <f>F17+F25</f>
        <v>0</v>
      </c>
      <c r="G16" s="244">
        <f aca="true" t="shared" si="2" ref="G16:O16">G17+G25</f>
        <v>405820</v>
      </c>
      <c r="H16" s="244">
        <f t="shared" si="2"/>
        <v>0</v>
      </c>
      <c r="I16" s="244">
        <f t="shared" si="2"/>
        <v>1985528</v>
      </c>
      <c r="J16" s="244">
        <f t="shared" si="2"/>
        <v>13865662</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43962062</v>
      </c>
      <c r="D17" s="244">
        <f>SUM(D18:D24)</f>
        <v>27705052</v>
      </c>
      <c r="E17" s="244">
        <f t="shared" si="1"/>
        <v>405820</v>
      </c>
      <c r="F17" s="244">
        <f>SUM(F18:F24)</f>
        <v>0</v>
      </c>
      <c r="G17" s="244">
        <f>SUM(G18:G24)</f>
        <v>405820</v>
      </c>
      <c r="H17" s="244">
        <f>SUM(H18:H24)</f>
        <v>0</v>
      </c>
      <c r="I17" s="244">
        <f aca="true" t="shared" si="3" ref="I17:O17">SUM(I18:I24)</f>
        <v>1985528</v>
      </c>
      <c r="J17" s="244">
        <f t="shared" si="3"/>
        <v>13865662</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1368616</v>
      </c>
      <c r="D18" s="247">
        <v>983952</v>
      </c>
      <c r="E18" s="244">
        <f t="shared" si="1"/>
        <v>120342</v>
      </c>
      <c r="F18" s="247"/>
      <c r="G18" s="247">
        <v>120342</v>
      </c>
      <c r="H18" s="247"/>
      <c r="I18" s="247">
        <v>124991</v>
      </c>
      <c r="J18" s="247">
        <v>139331</v>
      </c>
      <c r="K18" s="247"/>
      <c r="L18" s="247"/>
      <c r="M18" s="247"/>
      <c r="N18" s="247"/>
      <c r="O18" s="247"/>
      <c r="P18" s="127"/>
      <c r="Q18" s="120"/>
    </row>
    <row r="19" spans="1:17" ht="15.75">
      <c r="A19" s="111" t="s">
        <v>42</v>
      </c>
      <c r="B19" s="112" t="s">
        <v>104</v>
      </c>
      <c r="C19" s="244">
        <f t="shared" si="4"/>
        <v>1696869</v>
      </c>
      <c r="D19" s="247">
        <v>1696869</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36709848</v>
      </c>
      <c r="D20" s="247">
        <v>25011765</v>
      </c>
      <c r="E20" s="244">
        <f t="shared" si="1"/>
        <v>285478</v>
      </c>
      <c r="F20" s="247"/>
      <c r="G20" s="247">
        <v>285478</v>
      </c>
      <c r="H20" s="247"/>
      <c r="I20" s="247">
        <v>1860537</v>
      </c>
      <c r="J20" s="247">
        <v>9552068</v>
      </c>
      <c r="K20" s="247"/>
      <c r="L20" s="247"/>
      <c r="M20" s="247"/>
      <c r="N20" s="247"/>
      <c r="O20" s="247"/>
      <c r="P20" s="127"/>
      <c r="Q20" s="120"/>
    </row>
    <row r="21" spans="1:17" ht="21" customHeight="1">
      <c r="A21" s="111" t="s">
        <v>107</v>
      </c>
      <c r="B21" s="112" t="s">
        <v>108</v>
      </c>
      <c r="C21" s="244">
        <f t="shared" si="4"/>
        <v>4183443</v>
      </c>
      <c r="D21" s="247">
        <v>9180</v>
      </c>
      <c r="E21" s="244">
        <f t="shared" si="1"/>
        <v>0</v>
      </c>
      <c r="F21" s="247"/>
      <c r="G21" s="247"/>
      <c r="H21" s="247"/>
      <c r="I21" s="247"/>
      <c r="J21" s="247">
        <v>4174263</v>
      </c>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3286</v>
      </c>
      <c r="D24" s="247">
        <v>3286</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1178584</v>
      </c>
      <c r="D25" s="247">
        <v>1178584</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6.973023694839428</v>
      </c>
      <c r="D26" s="229">
        <f aca="true" t="shared" si="5" ref="D26:O26">(D18+D19)/D17*100</f>
        <v>9.676289364120304</v>
      </c>
      <c r="E26" s="229">
        <f t="shared" si="5"/>
        <v>29.654033808092255</v>
      </c>
      <c r="F26" s="229" t="e">
        <f t="shared" si="5"/>
        <v>#DIV/0!</v>
      </c>
      <c r="G26" s="229">
        <f t="shared" si="5"/>
        <v>29.654033808092255</v>
      </c>
      <c r="H26" s="229" t="e">
        <f t="shared" si="5"/>
        <v>#DIV/0!</v>
      </c>
      <c r="I26" s="229">
        <f t="shared" si="5"/>
        <v>6.295101353393153</v>
      </c>
      <c r="J26" s="229">
        <f t="shared" si="5"/>
        <v>1.0048636696899145</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294"/>
      <c r="J39" s="294"/>
      <c r="K39" s="100"/>
      <c r="L39" s="100"/>
      <c r="M39" s="100"/>
    </row>
    <row r="40" spans="1:13" ht="17.25">
      <c r="A40" s="124"/>
      <c r="B40" s="709"/>
      <c r="C40" s="709"/>
      <c r="D40" s="709"/>
      <c r="E40" s="709"/>
      <c r="F40" s="709"/>
      <c r="G40" s="295"/>
      <c r="H40" s="295"/>
      <c r="I40" s="100"/>
      <c r="J40" s="100"/>
      <c r="K40" s="100"/>
      <c r="L40" s="100"/>
      <c r="M40" s="100"/>
    </row>
    <row r="41" spans="1:13" ht="15.75">
      <c r="A41" s="124"/>
      <c r="B41" s="710"/>
      <c r="C41" s="710"/>
      <c r="D41" s="710"/>
      <c r="E41" s="710"/>
      <c r="F41" s="710"/>
      <c r="G41" s="294"/>
      <c r="H41" s="294"/>
      <c r="I41" s="100"/>
      <c r="J41" s="100"/>
      <c r="K41" s="126"/>
      <c r="L41" s="126"/>
      <c r="M41" s="126"/>
    </row>
    <row r="42" spans="1:13" ht="15">
      <c r="A42" s="124"/>
      <c r="B42" s="710"/>
      <c r="C42" s="710"/>
      <c r="D42" s="710"/>
      <c r="E42" s="710"/>
      <c r="F42" s="710"/>
      <c r="G42" s="294"/>
      <c r="H42" s="294"/>
      <c r="I42" s="100"/>
      <c r="J42" s="100"/>
      <c r="K42" s="100"/>
      <c r="L42" s="100"/>
      <c r="M42" s="100"/>
    </row>
    <row r="43" spans="1:13" ht="15">
      <c r="A43" s="124"/>
      <c r="B43" s="710"/>
      <c r="C43" s="710"/>
      <c r="D43" s="710"/>
      <c r="E43" s="710"/>
      <c r="F43" s="710"/>
      <c r="G43" s="294"/>
      <c r="H43" s="294"/>
      <c r="I43" s="100"/>
      <c r="J43" s="100"/>
      <c r="K43" s="100"/>
      <c r="L43" s="100"/>
      <c r="M43" s="100"/>
    </row>
    <row r="44" spans="1:13" ht="15">
      <c r="A44" s="124"/>
      <c r="B44" s="710"/>
      <c r="C44" s="710"/>
      <c r="D44" s="710"/>
      <c r="E44" s="710"/>
      <c r="F44" s="710"/>
      <c r="G44" s="294"/>
      <c r="H44" s="294"/>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56.xml><?xml version="1.0" encoding="utf-8"?>
<worksheet xmlns="http://schemas.openxmlformats.org/spreadsheetml/2006/main" xmlns:r="http://schemas.openxmlformats.org/officeDocument/2006/relationships">
  <dimension ref="A1:C40"/>
  <sheetViews>
    <sheetView zoomScalePageLayoutView="0" workbookViewId="0" topLeftCell="A4">
      <selection activeCell="H25"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IF(SUM(C5:C13)='M4-VThanh'!C21,SUM(C5:C13),"SAI")</f>
        <v>4183443</v>
      </c>
    </row>
    <row r="5" spans="1:3" s="132" customFormat="1" ht="13.5" customHeight="1">
      <c r="A5" s="134" t="s">
        <v>41</v>
      </c>
      <c r="B5" s="140" t="s">
        <v>132</v>
      </c>
      <c r="C5" s="221"/>
    </row>
    <row r="6" spans="1:3" s="132" customFormat="1" ht="13.5" customHeight="1">
      <c r="A6" s="134" t="s">
        <v>42</v>
      </c>
      <c r="B6" s="140" t="s">
        <v>134</v>
      </c>
      <c r="C6" s="221">
        <v>9179</v>
      </c>
    </row>
    <row r="7" spans="1:3" s="132" customFormat="1" ht="13.5" customHeight="1">
      <c r="A7" s="134" t="s">
        <v>105</v>
      </c>
      <c r="B7" s="140" t="s">
        <v>144</v>
      </c>
      <c r="C7" s="221">
        <v>4174264</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IF(SUM(C15:C16)='M4-VThanh'!C22,SUM(C15:C16),"SAI")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IF(SUM(C18:C20)='M4-VThanh'!C24,SUM(C18:C20),"SAI")</f>
        <v>3286</v>
      </c>
    </row>
    <row r="18" spans="1:3" ht="13.5" customHeight="1">
      <c r="A18" s="134" t="s">
        <v>125</v>
      </c>
      <c r="B18" s="140" t="s">
        <v>161</v>
      </c>
      <c r="C18" s="227"/>
    </row>
    <row r="19" spans="1:3" s="132" customFormat="1" ht="13.5" customHeight="1">
      <c r="A19" s="134" t="s">
        <v>127</v>
      </c>
      <c r="B19" s="140" t="s">
        <v>128</v>
      </c>
      <c r="C19" s="221"/>
    </row>
    <row r="20" spans="1:3" s="132" customFormat="1" ht="13.5" customHeight="1">
      <c r="A20" s="134" t="s">
        <v>129</v>
      </c>
      <c r="B20" s="78" t="s">
        <v>130</v>
      </c>
      <c r="C20" s="221">
        <v>3286</v>
      </c>
    </row>
    <row r="21" spans="1:3" s="132" customFormat="1" ht="14.25" customHeight="1">
      <c r="A21" s="134" t="s">
        <v>61</v>
      </c>
      <c r="B21" s="131" t="s">
        <v>217</v>
      </c>
      <c r="C21" s="225">
        <f>IF(SUM(C22:C28)='M4-VThanh'!C19,SUM(C22:C28),"SAI")</f>
        <v>1696869</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1696869</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IF(SUM(C30:C32)='M4-VThanh'!C25,SUM(C30:C32),"SAI")</f>
        <v>1178584</v>
      </c>
    </row>
    <row r="30" spans="1:3" ht="13.5" customHeight="1">
      <c r="A30" s="134" t="s">
        <v>141</v>
      </c>
      <c r="B30" s="140" t="s">
        <v>132</v>
      </c>
      <c r="C30" s="227">
        <v>1178584</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57.xml><?xml version="1.0" encoding="utf-8"?>
<worksheet xmlns="http://schemas.openxmlformats.org/spreadsheetml/2006/main" xmlns:r="http://schemas.openxmlformats.org/officeDocument/2006/relationships">
  <dimension ref="A1:R34"/>
  <sheetViews>
    <sheetView zoomScalePageLayoutView="0" workbookViewId="0" topLeftCell="A9">
      <selection activeCell="H25"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312" t="s">
        <v>195</v>
      </c>
      <c r="F9" s="312" t="s">
        <v>196</v>
      </c>
      <c r="G9" s="312" t="s">
        <v>197</v>
      </c>
      <c r="H9" s="312" t="s">
        <v>198</v>
      </c>
      <c r="I9" s="312" t="s">
        <v>215</v>
      </c>
      <c r="J9" s="312"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48103945</v>
      </c>
      <c r="D11" s="245">
        <f>SUM(E11:J11)</f>
        <v>2963298</v>
      </c>
      <c r="E11" s="245">
        <f>E12+E13</f>
        <v>2203745</v>
      </c>
      <c r="F11" s="245">
        <f aca="true" t="shared" si="0" ref="F11:L11">F12+F13</f>
        <v>0</v>
      </c>
      <c r="G11" s="245">
        <f t="shared" si="0"/>
        <v>334517</v>
      </c>
      <c r="H11" s="245">
        <f t="shared" si="0"/>
        <v>425036</v>
      </c>
      <c r="I11" s="245">
        <f t="shared" si="0"/>
        <v>0</v>
      </c>
      <c r="J11" s="245">
        <f t="shared" si="0"/>
        <v>0</v>
      </c>
      <c r="K11" s="245">
        <f>K12+K13</f>
        <v>12226240</v>
      </c>
      <c r="L11" s="245">
        <f t="shared" si="0"/>
        <v>32914407</v>
      </c>
      <c r="M11" s="269">
        <f>'M3-VThanh'!C11+'M4-VThanh'!C11</f>
        <v>48103945</v>
      </c>
      <c r="N11" s="266">
        <f>M11-C11</f>
        <v>0</v>
      </c>
      <c r="O11" s="266"/>
      <c r="P11" s="266"/>
      <c r="Q11" s="100"/>
      <c r="R11" s="100"/>
    </row>
    <row r="12" spans="1:18" s="158" customFormat="1" ht="15.75" customHeight="1">
      <c r="A12" s="111">
        <v>1</v>
      </c>
      <c r="B12" s="112" t="s">
        <v>96</v>
      </c>
      <c r="C12" s="244">
        <f>D12+K12+L12</f>
        <v>35270136</v>
      </c>
      <c r="D12" s="245">
        <f aca="true" t="shared" si="1" ref="D12:D26">SUM(E12:J12)</f>
        <v>2100535</v>
      </c>
      <c r="E12" s="246">
        <v>1593114</v>
      </c>
      <c r="F12" s="246"/>
      <c r="G12" s="246">
        <v>143000</v>
      </c>
      <c r="H12" s="246">
        <v>364421</v>
      </c>
      <c r="I12" s="246">
        <v>0</v>
      </c>
      <c r="J12" s="246">
        <v>0</v>
      </c>
      <c r="K12" s="246">
        <v>8587511</v>
      </c>
      <c r="L12" s="246">
        <v>24582090</v>
      </c>
      <c r="M12" s="267">
        <f>'M3-VThanh'!C12+'M4-VThanh'!C12</f>
        <v>35270136</v>
      </c>
      <c r="N12" s="266">
        <f aca="true" t="shared" si="2" ref="N12:N26">M12-C12</f>
        <v>0</v>
      </c>
      <c r="O12" s="268"/>
      <c r="P12" s="268"/>
      <c r="Q12" s="160"/>
      <c r="R12" s="160"/>
    </row>
    <row r="13" spans="1:18" s="158" customFormat="1" ht="15.75" customHeight="1">
      <c r="A13" s="111">
        <v>2</v>
      </c>
      <c r="B13" s="112" t="s">
        <v>97</v>
      </c>
      <c r="C13" s="244">
        <f>D13+K13+L13</f>
        <v>12833809</v>
      </c>
      <c r="D13" s="245">
        <f t="shared" si="1"/>
        <v>862763</v>
      </c>
      <c r="E13" s="247">
        <v>610631</v>
      </c>
      <c r="F13" s="247"/>
      <c r="G13" s="247">
        <v>191517</v>
      </c>
      <c r="H13" s="247">
        <v>60615</v>
      </c>
      <c r="I13" s="247"/>
      <c r="J13" s="247">
        <v>0</v>
      </c>
      <c r="K13" s="247">
        <v>3638729</v>
      </c>
      <c r="L13" s="247">
        <v>8332317</v>
      </c>
      <c r="M13" s="267">
        <f>'M3-VThanh'!C13+'M4-VThanh'!C13</f>
        <v>12833809</v>
      </c>
      <c r="N13" s="266">
        <f t="shared" si="2"/>
        <v>0</v>
      </c>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v>0</v>
      </c>
      <c r="L14" s="247">
        <v>0</v>
      </c>
      <c r="M14" s="267">
        <f>'M3-VThanh'!C14+'M4-VThanh'!C14</f>
        <v>0</v>
      </c>
      <c r="N14" s="266">
        <f t="shared" si="2"/>
        <v>0</v>
      </c>
      <c r="O14" s="266"/>
      <c r="P14" s="266"/>
      <c r="Q14" s="100"/>
      <c r="R14" s="100"/>
    </row>
    <row r="15" spans="1:18" s="158" customFormat="1" ht="15.75" customHeight="1">
      <c r="A15" s="113" t="s">
        <v>12</v>
      </c>
      <c r="B15" s="114" t="s">
        <v>99</v>
      </c>
      <c r="C15" s="244">
        <f>D15+K15+L15</f>
        <v>151486185</v>
      </c>
      <c r="D15" s="245">
        <f t="shared" si="1"/>
        <v>415835</v>
      </c>
      <c r="E15" s="247">
        <v>415835</v>
      </c>
      <c r="F15" s="247"/>
      <c r="G15" s="247"/>
      <c r="H15" s="247"/>
      <c r="I15" s="247"/>
      <c r="J15" s="247"/>
      <c r="K15" s="247">
        <v>151070350</v>
      </c>
      <c r="L15" s="247">
        <v>0</v>
      </c>
      <c r="M15" s="267">
        <f>'M3-VThanh'!C15+'M4-VThanh'!C15</f>
        <v>151486185</v>
      </c>
      <c r="N15" s="266">
        <f t="shared" si="2"/>
        <v>0</v>
      </c>
      <c r="O15" s="266"/>
      <c r="P15" s="266"/>
      <c r="Q15" s="100"/>
      <c r="R15" s="100"/>
    </row>
    <row r="16" spans="1:18" s="158" customFormat="1" ht="15.75" customHeight="1">
      <c r="A16" s="113" t="s">
        <v>100</v>
      </c>
      <c r="B16" s="114" t="s">
        <v>101</v>
      </c>
      <c r="C16" s="244">
        <f>C17+C26</f>
        <v>48103945</v>
      </c>
      <c r="D16" s="244">
        <f t="shared" si="1"/>
        <v>2963299</v>
      </c>
      <c r="E16" s="244">
        <f>E17+E26</f>
        <v>2203746</v>
      </c>
      <c r="F16" s="244">
        <f aca="true" t="shared" si="3" ref="F16:L16">F17+F26</f>
        <v>0</v>
      </c>
      <c r="G16" s="244">
        <f t="shared" si="3"/>
        <v>334517</v>
      </c>
      <c r="H16" s="244">
        <f t="shared" si="3"/>
        <v>425036</v>
      </c>
      <c r="I16" s="244">
        <f t="shared" si="3"/>
        <v>0</v>
      </c>
      <c r="J16" s="244">
        <f t="shared" si="3"/>
        <v>0</v>
      </c>
      <c r="K16" s="244">
        <f t="shared" si="3"/>
        <v>12226239</v>
      </c>
      <c r="L16" s="244">
        <f t="shared" si="3"/>
        <v>32914407</v>
      </c>
      <c r="M16" s="269">
        <f>'M3-VThanh'!C16+'M4-VThanh'!C16</f>
        <v>48103945</v>
      </c>
      <c r="N16" s="266">
        <f t="shared" si="2"/>
        <v>0</v>
      </c>
      <c r="O16" s="266"/>
      <c r="P16" s="266"/>
      <c r="Q16" s="100"/>
      <c r="R16" s="100"/>
    </row>
    <row r="17" spans="1:18" s="158" customFormat="1" ht="15.75" customHeight="1">
      <c r="A17" s="113" t="s">
        <v>39</v>
      </c>
      <c r="B17" s="115" t="s">
        <v>102</v>
      </c>
      <c r="C17" s="244">
        <f>SUM(C18:C25)</f>
        <v>46371799</v>
      </c>
      <c r="D17" s="245">
        <f t="shared" si="1"/>
        <v>2409737</v>
      </c>
      <c r="E17" s="244">
        <f>SUM(E18:E25)</f>
        <v>1688632</v>
      </c>
      <c r="F17" s="244">
        <f aca="true" t="shared" si="4" ref="F17:L17">SUM(F18:F25)</f>
        <v>0</v>
      </c>
      <c r="G17" s="244">
        <f t="shared" si="4"/>
        <v>319577</v>
      </c>
      <c r="H17" s="244">
        <f t="shared" si="4"/>
        <v>401528</v>
      </c>
      <c r="I17" s="244">
        <f t="shared" si="4"/>
        <v>0</v>
      </c>
      <c r="J17" s="244">
        <f t="shared" si="4"/>
        <v>0</v>
      </c>
      <c r="K17" s="244">
        <f t="shared" si="4"/>
        <v>12226239</v>
      </c>
      <c r="L17" s="244">
        <f t="shared" si="4"/>
        <v>31735823</v>
      </c>
      <c r="M17" s="269">
        <f>'M3-VThanh'!C17+'M4-VThanh'!C17</f>
        <v>46371799</v>
      </c>
      <c r="N17" s="266">
        <f t="shared" si="2"/>
        <v>0</v>
      </c>
      <c r="O17" s="266"/>
      <c r="P17" s="266"/>
      <c r="Q17" s="100"/>
      <c r="R17" s="100"/>
    </row>
    <row r="18" spans="1:18" s="158" customFormat="1" ht="15.75" customHeight="1">
      <c r="A18" s="111" t="s">
        <v>41</v>
      </c>
      <c r="B18" s="112" t="s">
        <v>103</v>
      </c>
      <c r="C18" s="244">
        <f aca="true" t="shared" si="5" ref="C18:C26">D18+K18+L18</f>
        <v>2298599</v>
      </c>
      <c r="D18" s="245">
        <f t="shared" si="1"/>
        <v>929983</v>
      </c>
      <c r="E18" s="248">
        <v>730115</v>
      </c>
      <c r="F18" s="248"/>
      <c r="G18" s="248">
        <v>21402</v>
      </c>
      <c r="H18" s="248">
        <v>178466</v>
      </c>
      <c r="I18" s="248"/>
      <c r="J18" s="248">
        <v>0</v>
      </c>
      <c r="K18" s="248">
        <v>394971</v>
      </c>
      <c r="L18" s="248">
        <v>973645</v>
      </c>
      <c r="M18" s="267">
        <f>'M3-VThanh'!C18+'M4-VThanh'!C18</f>
        <v>2298599</v>
      </c>
      <c r="N18" s="266">
        <f t="shared" si="2"/>
        <v>0</v>
      </c>
      <c r="O18" s="266"/>
      <c r="P18" s="266"/>
      <c r="Q18" s="100"/>
      <c r="R18" s="100"/>
    </row>
    <row r="19" spans="1:18" s="158" customFormat="1" ht="15.75" customHeight="1">
      <c r="A19" s="111" t="s">
        <v>42</v>
      </c>
      <c r="B19" s="112" t="s">
        <v>104</v>
      </c>
      <c r="C19" s="244">
        <f t="shared" si="5"/>
        <v>1696869</v>
      </c>
      <c r="D19" s="245">
        <f t="shared" si="1"/>
        <v>0</v>
      </c>
      <c r="E19" s="248"/>
      <c r="F19" s="248"/>
      <c r="G19" s="248"/>
      <c r="H19" s="248"/>
      <c r="I19" s="248"/>
      <c r="J19" s="248"/>
      <c r="K19" s="248">
        <v>0</v>
      </c>
      <c r="L19" s="248">
        <v>1696869</v>
      </c>
      <c r="M19" s="267">
        <f>'M3-VThanh'!C19+'M4-VThanh'!C19</f>
        <v>1696869</v>
      </c>
      <c r="N19" s="266">
        <f t="shared" si="2"/>
        <v>0</v>
      </c>
      <c r="O19" s="266"/>
      <c r="P19" s="266"/>
      <c r="Q19" s="100"/>
      <c r="R19" s="100"/>
    </row>
    <row r="20" spans="1:18" s="158" customFormat="1" ht="15.75" customHeight="1">
      <c r="A20" s="111" t="s">
        <v>105</v>
      </c>
      <c r="B20" s="112" t="s">
        <v>181</v>
      </c>
      <c r="C20" s="244">
        <f t="shared" si="5"/>
        <v>0</v>
      </c>
      <c r="D20" s="245">
        <f t="shared" si="1"/>
        <v>0</v>
      </c>
      <c r="E20" s="248"/>
      <c r="F20" s="248"/>
      <c r="G20" s="248"/>
      <c r="H20" s="248"/>
      <c r="I20" s="248"/>
      <c r="J20" s="248"/>
      <c r="K20" s="248"/>
      <c r="L20" s="248"/>
      <c r="M20" s="267">
        <f>'M3-VThanh'!C20</f>
        <v>0</v>
      </c>
      <c r="N20" s="266">
        <f t="shared" si="2"/>
        <v>0</v>
      </c>
      <c r="O20" s="266"/>
      <c r="P20" s="266"/>
      <c r="Q20" s="100"/>
      <c r="R20" s="100"/>
    </row>
    <row r="21" spans="1:18" s="158" customFormat="1" ht="15.75" customHeight="1">
      <c r="A21" s="111" t="s">
        <v>107</v>
      </c>
      <c r="B21" s="112" t="s">
        <v>106</v>
      </c>
      <c r="C21" s="244">
        <f t="shared" si="5"/>
        <v>38189601</v>
      </c>
      <c r="D21" s="245">
        <f t="shared" si="1"/>
        <v>1479753</v>
      </c>
      <c r="E21" s="248">
        <v>958516</v>
      </c>
      <c r="F21" s="248">
        <v>0</v>
      </c>
      <c r="G21" s="248">
        <v>298175</v>
      </c>
      <c r="H21" s="248">
        <v>223062</v>
      </c>
      <c r="I21" s="248">
        <v>0</v>
      </c>
      <c r="J21" s="248">
        <v>0</v>
      </c>
      <c r="K21" s="248">
        <v>7647825</v>
      </c>
      <c r="L21" s="248">
        <v>29062023</v>
      </c>
      <c r="M21" s="267">
        <f>'M3-VThanh'!C21+'M4-VThanh'!C20</f>
        <v>38189601</v>
      </c>
      <c r="N21" s="266">
        <f t="shared" si="2"/>
        <v>0</v>
      </c>
      <c r="O21" s="266"/>
      <c r="P21" s="266"/>
      <c r="Q21" s="100"/>
      <c r="R21" s="100"/>
    </row>
    <row r="22" spans="1:18" s="158" customFormat="1" ht="15.75" customHeight="1">
      <c r="A22" s="111" t="s">
        <v>109</v>
      </c>
      <c r="B22" s="112" t="s">
        <v>108</v>
      </c>
      <c r="C22" s="244">
        <f t="shared" si="5"/>
        <v>4183444</v>
      </c>
      <c r="D22" s="245">
        <f t="shared" si="1"/>
        <v>1</v>
      </c>
      <c r="E22" s="247">
        <v>1</v>
      </c>
      <c r="F22" s="247"/>
      <c r="G22" s="247">
        <v>0</v>
      </c>
      <c r="H22" s="247"/>
      <c r="I22" s="247"/>
      <c r="J22" s="247"/>
      <c r="K22" s="247">
        <v>4183443</v>
      </c>
      <c r="L22" s="247">
        <v>0</v>
      </c>
      <c r="M22" s="267">
        <f>'M3-VThanh'!C22+'M4-VThanh'!C21</f>
        <v>4183444</v>
      </c>
      <c r="N22" s="266">
        <f t="shared" si="2"/>
        <v>0</v>
      </c>
      <c r="O22" s="266"/>
      <c r="P22" s="266"/>
      <c r="Q22" s="100"/>
      <c r="R22" s="100"/>
    </row>
    <row r="23" spans="1:18" s="158" customFormat="1" ht="15.75" customHeight="1">
      <c r="A23" s="111" t="s">
        <v>111</v>
      </c>
      <c r="B23" s="112" t="s">
        <v>110</v>
      </c>
      <c r="C23" s="244">
        <f t="shared" si="5"/>
        <v>0</v>
      </c>
      <c r="D23" s="245">
        <f t="shared" si="1"/>
        <v>0</v>
      </c>
      <c r="E23" s="248"/>
      <c r="F23" s="248"/>
      <c r="G23" s="248"/>
      <c r="H23" s="248"/>
      <c r="I23" s="248"/>
      <c r="J23" s="248"/>
      <c r="K23" s="248"/>
      <c r="L23" s="248"/>
      <c r="M23" s="267">
        <f>'M3-VThanh'!C23+'M4-VThanh'!C22</f>
        <v>0</v>
      </c>
      <c r="N23" s="266">
        <f t="shared" si="2"/>
        <v>0</v>
      </c>
      <c r="O23" s="266"/>
      <c r="P23" s="266"/>
      <c r="Q23" s="100"/>
      <c r="R23" s="100"/>
    </row>
    <row r="24" spans="1:18" s="158" customFormat="1" ht="25.5">
      <c r="A24" s="111" t="s">
        <v>113</v>
      </c>
      <c r="B24" s="116" t="s">
        <v>112</v>
      </c>
      <c r="C24" s="244">
        <f t="shared" si="5"/>
        <v>0</v>
      </c>
      <c r="D24" s="245">
        <f t="shared" si="1"/>
        <v>0</v>
      </c>
      <c r="E24" s="248">
        <v>0</v>
      </c>
      <c r="F24" s="248"/>
      <c r="G24" s="248"/>
      <c r="H24" s="248"/>
      <c r="I24" s="248"/>
      <c r="J24" s="248"/>
      <c r="K24" s="248"/>
      <c r="L24" s="248">
        <v>0</v>
      </c>
      <c r="M24" s="267">
        <f>'M3-VThanh'!C24+'M4-VThanh'!C23</f>
        <v>0</v>
      </c>
      <c r="N24" s="266">
        <f t="shared" si="2"/>
        <v>0</v>
      </c>
      <c r="O24" s="266"/>
      <c r="P24" s="266"/>
      <c r="Q24" s="100"/>
      <c r="R24" s="100"/>
    </row>
    <row r="25" spans="1:18" s="158" customFormat="1" ht="15.75" customHeight="1">
      <c r="A25" s="111" t="s">
        <v>158</v>
      </c>
      <c r="B25" s="112" t="s">
        <v>114</v>
      </c>
      <c r="C25" s="244">
        <f t="shared" si="5"/>
        <v>3286</v>
      </c>
      <c r="D25" s="245">
        <f t="shared" si="1"/>
        <v>0</v>
      </c>
      <c r="E25" s="247">
        <v>0</v>
      </c>
      <c r="F25" s="247"/>
      <c r="G25" s="247"/>
      <c r="H25" s="247"/>
      <c r="I25" s="247"/>
      <c r="J25" s="247"/>
      <c r="K25" s="247">
        <v>0</v>
      </c>
      <c r="L25" s="247">
        <v>3286</v>
      </c>
      <c r="M25" s="267">
        <f>'M3-VThanh'!C25+'M4-VThanh'!C24</f>
        <v>3286</v>
      </c>
      <c r="N25" s="266">
        <f t="shared" si="2"/>
        <v>0</v>
      </c>
      <c r="O25" s="266"/>
      <c r="P25" s="266"/>
      <c r="Q25" s="100"/>
      <c r="R25" s="100"/>
    </row>
    <row r="26" spans="1:18" s="158" customFormat="1" ht="15.75" customHeight="1">
      <c r="A26" s="113" t="s">
        <v>40</v>
      </c>
      <c r="B26" s="114" t="s">
        <v>115</v>
      </c>
      <c r="C26" s="244">
        <f t="shared" si="5"/>
        <v>1732146</v>
      </c>
      <c r="D26" s="245">
        <f t="shared" si="1"/>
        <v>553562</v>
      </c>
      <c r="E26" s="247">
        <v>515114</v>
      </c>
      <c r="F26" s="247"/>
      <c r="G26" s="247">
        <v>14940</v>
      </c>
      <c r="H26" s="247">
        <v>23508</v>
      </c>
      <c r="I26" s="247"/>
      <c r="J26" s="247"/>
      <c r="K26" s="247"/>
      <c r="L26" s="247">
        <v>1178584</v>
      </c>
      <c r="M26" s="267">
        <f>'M3-VThanh'!C26+'M4-VThanh'!C25</f>
        <v>1732146</v>
      </c>
      <c r="N26" s="266">
        <f t="shared" si="2"/>
        <v>0</v>
      </c>
      <c r="O26" s="266"/>
      <c r="P26" s="266"/>
      <c r="Q26" s="100"/>
      <c r="R26" s="100"/>
    </row>
    <row r="27" spans="1:18" s="158" customFormat="1" ht="31.5" customHeight="1">
      <c r="A27" s="117" t="s">
        <v>64</v>
      </c>
      <c r="B27" s="161" t="s">
        <v>200</v>
      </c>
      <c r="C27" s="229">
        <f>(C18+C19+C20)/C17*100</f>
        <v>8.616159144483483</v>
      </c>
      <c r="D27" s="229">
        <f aca="true" t="shared" si="6" ref="D27:L27">(D18+D19+D20)/D17*100</f>
        <v>38.592717794514506</v>
      </c>
      <c r="E27" s="229">
        <f t="shared" si="6"/>
        <v>43.23707000696422</v>
      </c>
      <c r="F27" s="229" t="e">
        <f t="shared" si="6"/>
        <v>#DIV/0!</v>
      </c>
      <c r="G27" s="229">
        <f t="shared" si="6"/>
        <v>6.696977567221671</v>
      </c>
      <c r="H27" s="229">
        <f t="shared" si="6"/>
        <v>44.44671355422287</v>
      </c>
      <c r="I27" s="229" t="e">
        <f t="shared" si="6"/>
        <v>#DIV/0!</v>
      </c>
      <c r="J27" s="229" t="e">
        <f t="shared" si="6"/>
        <v>#DIV/0!</v>
      </c>
      <c r="K27" s="229">
        <f t="shared" si="6"/>
        <v>3.230519213635526</v>
      </c>
      <c r="L27" s="229">
        <f t="shared" si="6"/>
        <v>8.414825101589456</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314"/>
      <c r="D31" s="162"/>
      <c r="E31" s="162"/>
      <c r="F31" s="162"/>
      <c r="G31" s="313"/>
      <c r="H31" s="313"/>
      <c r="I31" s="313"/>
      <c r="J31" s="313"/>
      <c r="K31" s="313"/>
      <c r="L31" s="31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64"/>
  <sheetViews>
    <sheetView zoomScalePageLayoutView="0" workbookViewId="0" topLeftCell="A4">
      <selection activeCell="K13"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395</v>
      </c>
      <c r="D11" s="213">
        <f>D12+D13</f>
        <v>229</v>
      </c>
      <c r="E11" s="213">
        <f>F11+G11</f>
        <v>61</v>
      </c>
      <c r="F11" s="213">
        <f>F12+F13</f>
        <v>0</v>
      </c>
      <c r="G11" s="213">
        <f aca="true" t="shared" si="0" ref="G11:N11">G12+G13</f>
        <v>61</v>
      </c>
      <c r="H11" s="213">
        <f t="shared" si="0"/>
        <v>0</v>
      </c>
      <c r="I11" s="213">
        <f t="shared" si="0"/>
        <v>86</v>
      </c>
      <c r="J11" s="213">
        <f t="shared" si="0"/>
        <v>19</v>
      </c>
      <c r="K11" s="213">
        <f t="shared" si="0"/>
        <v>0</v>
      </c>
      <c r="L11" s="213">
        <f t="shared" si="0"/>
        <v>0</v>
      </c>
      <c r="M11" s="213">
        <f t="shared" si="0"/>
        <v>0</v>
      </c>
      <c r="N11" s="213">
        <f t="shared" si="0"/>
        <v>0</v>
      </c>
      <c r="O11" s="39"/>
      <c r="P11" s="39"/>
    </row>
    <row r="12" spans="1:16" ht="22.5" customHeight="1">
      <c r="A12" s="51">
        <v>1</v>
      </c>
      <c r="B12" s="52" t="s">
        <v>96</v>
      </c>
      <c r="C12" s="213">
        <f>D12+E12+H12+I12+J12+K12+L12+M12+N12</f>
        <v>118</v>
      </c>
      <c r="D12" s="205">
        <v>86</v>
      </c>
      <c r="E12" s="213">
        <f>F12+G12</f>
        <v>21</v>
      </c>
      <c r="F12" s="205">
        <v>0</v>
      </c>
      <c r="G12" s="205">
        <v>21</v>
      </c>
      <c r="H12" s="205"/>
      <c r="I12" s="205">
        <v>3</v>
      </c>
      <c r="J12" s="205">
        <v>8</v>
      </c>
      <c r="K12" s="205">
        <v>0</v>
      </c>
      <c r="L12" s="205"/>
      <c r="M12" s="205"/>
      <c r="N12" s="206"/>
      <c r="O12" s="39"/>
      <c r="P12" s="39"/>
    </row>
    <row r="13" spans="1:16" ht="22.5" customHeight="1">
      <c r="A13" s="51">
        <v>2</v>
      </c>
      <c r="B13" s="52" t="s">
        <v>97</v>
      </c>
      <c r="C13" s="213">
        <f>D13+E13+H13+I13+J13+K13+L13+M13+N13</f>
        <v>277</v>
      </c>
      <c r="D13" s="205">
        <v>143</v>
      </c>
      <c r="E13" s="213">
        <f>F13+G13</f>
        <v>40</v>
      </c>
      <c r="F13" s="205"/>
      <c r="G13" s="205">
        <v>40</v>
      </c>
      <c r="H13" s="205">
        <v>0</v>
      </c>
      <c r="I13" s="205">
        <v>83</v>
      </c>
      <c r="J13" s="205">
        <v>11</v>
      </c>
      <c r="K13" s="205"/>
      <c r="L13" s="205"/>
      <c r="M13" s="205"/>
      <c r="N13" s="206"/>
      <c r="O13" s="39"/>
      <c r="P13" s="39"/>
    </row>
    <row r="14" spans="1:16" ht="22.5" customHeight="1">
      <c r="A14" s="53" t="s">
        <v>1</v>
      </c>
      <c r="B14" s="68" t="s">
        <v>98</v>
      </c>
      <c r="C14" s="213">
        <f>D14+E14+H14+I14+J14+K14+L14+M14+N14</f>
        <v>1</v>
      </c>
      <c r="D14" s="205">
        <v>0</v>
      </c>
      <c r="E14" s="213">
        <f>F14+G14</f>
        <v>1</v>
      </c>
      <c r="F14" s="205">
        <v>0</v>
      </c>
      <c r="G14" s="205">
        <v>1</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394</v>
      </c>
      <c r="D16" s="213">
        <f t="shared" si="1"/>
        <v>229</v>
      </c>
      <c r="E16" s="213">
        <f t="shared" si="1"/>
        <v>60</v>
      </c>
      <c r="F16" s="213">
        <f t="shared" si="1"/>
        <v>0</v>
      </c>
      <c r="G16" s="213">
        <f t="shared" si="1"/>
        <v>60</v>
      </c>
      <c r="H16" s="213">
        <f t="shared" si="1"/>
        <v>0</v>
      </c>
      <c r="I16" s="213">
        <f t="shared" si="1"/>
        <v>86</v>
      </c>
      <c r="J16" s="213">
        <f t="shared" si="1"/>
        <v>19</v>
      </c>
      <c r="K16" s="213">
        <f t="shared" si="1"/>
        <v>0</v>
      </c>
      <c r="L16" s="213">
        <f t="shared" si="1"/>
        <v>0</v>
      </c>
      <c r="M16" s="213">
        <f t="shared" si="1"/>
        <v>0</v>
      </c>
      <c r="N16" s="213">
        <f t="shared" si="1"/>
        <v>0</v>
      </c>
      <c r="O16" s="39"/>
    </row>
    <row r="17" spans="1:15" ht="22.5" customHeight="1">
      <c r="A17" s="53" t="s">
        <v>39</v>
      </c>
      <c r="B17" s="69" t="s">
        <v>102</v>
      </c>
      <c r="C17" s="213">
        <f>SUM(C18:C24)</f>
        <v>365</v>
      </c>
      <c r="D17" s="213">
        <f>SUM(D18:D24)</f>
        <v>217</v>
      </c>
      <c r="E17" s="216">
        <f>F17+G17</f>
        <v>44</v>
      </c>
      <c r="F17" s="213">
        <f>SUM(F18:F24)</f>
        <v>0</v>
      </c>
      <c r="G17" s="213">
        <f aca="true" t="shared" si="2" ref="G17:N17">SUM(G18:G24)</f>
        <v>44</v>
      </c>
      <c r="H17" s="213">
        <f t="shared" si="2"/>
        <v>0</v>
      </c>
      <c r="I17" s="213">
        <f t="shared" si="2"/>
        <v>85</v>
      </c>
      <c r="J17" s="213">
        <f t="shared" si="2"/>
        <v>19</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189</v>
      </c>
      <c r="D18" s="205">
        <v>96</v>
      </c>
      <c r="E18" s="213">
        <f>F18+G18</f>
        <v>28</v>
      </c>
      <c r="F18" s="205"/>
      <c r="G18" s="205">
        <v>28</v>
      </c>
      <c r="H18" s="205">
        <v>0</v>
      </c>
      <c r="I18" s="205">
        <v>59</v>
      </c>
      <c r="J18" s="205">
        <v>6</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173</v>
      </c>
      <c r="D20" s="205">
        <v>118</v>
      </c>
      <c r="E20" s="213">
        <f t="shared" si="4"/>
        <v>16</v>
      </c>
      <c r="F20" s="205"/>
      <c r="G20" s="205">
        <v>16</v>
      </c>
      <c r="H20" s="205"/>
      <c r="I20" s="205">
        <v>26</v>
      </c>
      <c r="J20" s="205">
        <v>13</v>
      </c>
      <c r="K20" s="205"/>
      <c r="L20" s="205"/>
      <c r="M20" s="205"/>
      <c r="N20" s="206"/>
      <c r="O20" s="39"/>
    </row>
    <row r="21" spans="1:15" ht="21" customHeight="1">
      <c r="A21" s="51" t="s">
        <v>107</v>
      </c>
      <c r="B21" s="52" t="s">
        <v>108</v>
      </c>
      <c r="C21" s="213">
        <f t="shared" si="3"/>
        <v>3</v>
      </c>
      <c r="D21" s="205">
        <v>3</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29</v>
      </c>
      <c r="D25" s="205">
        <v>12</v>
      </c>
      <c r="E25" s="213">
        <f t="shared" si="4"/>
        <v>16</v>
      </c>
      <c r="F25" s="205">
        <v>0</v>
      </c>
      <c r="G25" s="205">
        <v>16</v>
      </c>
      <c r="H25" s="205"/>
      <c r="I25" s="205">
        <v>1</v>
      </c>
      <c r="J25" s="205">
        <v>0</v>
      </c>
      <c r="K25" s="205"/>
      <c r="L25" s="205"/>
      <c r="M25" s="205"/>
      <c r="N25" s="206"/>
      <c r="O25" s="39"/>
    </row>
    <row r="26" spans="1:15" s="62" customFormat="1" ht="26.25">
      <c r="A26" s="54" t="s">
        <v>45</v>
      </c>
      <c r="B26" s="55" t="s">
        <v>116</v>
      </c>
      <c r="C26" s="232">
        <f>(C18+C19)/C17*100</f>
        <v>51.78082191780822</v>
      </c>
      <c r="D26" s="232">
        <f aca="true" t="shared" si="5" ref="D26:N26">(D18+D19)/D17*100</f>
        <v>44.23963133640553</v>
      </c>
      <c r="E26" s="232">
        <f t="shared" si="5"/>
        <v>63.63636363636363</v>
      </c>
      <c r="F26" s="232" t="e">
        <f t="shared" si="5"/>
        <v>#DIV/0!</v>
      </c>
      <c r="G26" s="232">
        <f t="shared" si="5"/>
        <v>63.63636363636363</v>
      </c>
      <c r="H26" s="232" t="e">
        <f t="shared" si="5"/>
        <v>#DIV/0!</v>
      </c>
      <c r="I26" s="232">
        <f t="shared" si="5"/>
        <v>69.41176470588235</v>
      </c>
      <c r="J26" s="232">
        <f t="shared" si="5"/>
        <v>31.57894736842105</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D42"/>
  <sheetViews>
    <sheetView zoomScalePageLayoutView="0" workbookViewId="0" topLeftCell="A1">
      <selection activeCell="K13"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IF(SUM(C5:C11)='M1-CT'!C21,SUM(C5:C11),"SAI")</f>
        <v>3</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3</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IF(SUM(C13:C14)='M1-CT'!C22,SUM(C13:C14),"SAI")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IF(SUM(C16:C18)='M1-CT'!C24,SUM(C16:C18),"SAI")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IF(SUM(C20:C25)='M1-CT'!C19,SUM(C20:C25),"SAI")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IF(SUM(C27:C29)='M1-CT'!C25,SUM(C27:C29),"SAI")</f>
        <v>29</v>
      </c>
    </row>
    <row r="27" spans="1:3" s="9" customFormat="1" ht="14.25" customHeight="1">
      <c r="A27" s="3" t="s">
        <v>141</v>
      </c>
      <c r="B27" s="78" t="s">
        <v>132</v>
      </c>
      <c r="C27" s="207">
        <v>29</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63"/>
  <sheetViews>
    <sheetView zoomScalePageLayoutView="0" workbookViewId="0" topLeftCell="A1">
      <selection activeCell="L4"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9" width="8.25390625" style="97" customWidth="1"/>
    <col min="10" max="10" width="9.50390625" style="97" customWidth="1"/>
    <col min="11" max="13" width="8.25390625" style="97" customWidth="1"/>
    <col min="14" max="14" width="8.75390625" style="97" customWidth="1"/>
    <col min="15" max="15" width="12.625" style="97" bestFit="1" customWidth="1"/>
    <col min="16" max="16384" width="9.00390625" style="97" customWidth="1"/>
  </cols>
  <sheetData>
    <row r="1" spans="1:16" ht="23.25" customHeight="1">
      <c r="A1" s="678" t="s">
        <v>28</v>
      </c>
      <c r="B1" s="678"/>
      <c r="C1" s="319"/>
      <c r="D1" s="96" t="s">
        <v>170</v>
      </c>
      <c r="E1" s="96"/>
      <c r="F1" s="96"/>
      <c r="G1" s="96"/>
      <c r="H1" s="96"/>
      <c r="I1" s="96"/>
      <c r="J1" s="120"/>
      <c r="K1" s="98"/>
      <c r="L1" s="338" t="s">
        <v>227</v>
      </c>
      <c r="M1" s="98"/>
      <c r="N1" s="120"/>
      <c r="O1" s="120"/>
      <c r="P1" s="120"/>
    </row>
    <row r="2" spans="1:16" ht="16.5" customHeight="1">
      <c r="A2" s="679" t="s">
        <v>213</v>
      </c>
      <c r="B2" s="679"/>
      <c r="C2" s="679"/>
      <c r="D2" s="680" t="s">
        <v>81</v>
      </c>
      <c r="E2" s="680"/>
      <c r="F2" s="680"/>
      <c r="G2" s="680"/>
      <c r="H2" s="680"/>
      <c r="I2" s="680"/>
      <c r="J2" s="96"/>
      <c r="K2" s="101"/>
      <c r="L2" s="689" t="s">
        <v>229</v>
      </c>
      <c r="M2" s="689"/>
      <c r="N2" s="689"/>
      <c r="O2" s="120"/>
      <c r="P2" s="190"/>
    </row>
    <row r="3" spans="1:16" ht="16.5" customHeight="1">
      <c r="A3" s="679" t="s">
        <v>214</v>
      </c>
      <c r="B3" s="679"/>
      <c r="C3" s="120"/>
      <c r="D3" s="681" t="s">
        <v>228</v>
      </c>
      <c r="E3" s="681"/>
      <c r="F3" s="681"/>
      <c r="G3" s="681"/>
      <c r="H3" s="681"/>
      <c r="I3" s="681"/>
      <c r="J3" s="99"/>
      <c r="K3" s="98"/>
      <c r="L3" s="338" t="s">
        <v>230</v>
      </c>
      <c r="M3" s="98"/>
      <c r="N3" s="120"/>
      <c r="O3" s="120"/>
      <c r="P3" s="127"/>
    </row>
    <row r="4" spans="1:16" ht="16.5" customHeight="1">
      <c r="A4" s="98" t="s">
        <v>83</v>
      </c>
      <c r="B4" s="98"/>
      <c r="C4" s="191"/>
      <c r="D4" s="101"/>
      <c r="E4" s="101"/>
      <c r="F4" s="191"/>
      <c r="G4" s="102"/>
      <c r="H4" s="102"/>
      <c r="I4" s="102"/>
      <c r="J4" s="191"/>
      <c r="K4" s="101"/>
      <c r="L4" s="689" t="s">
        <v>231</v>
      </c>
      <c r="M4" s="689"/>
      <c r="N4" s="689"/>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315" t="s">
        <v>179</v>
      </c>
      <c r="G9" s="320" t="s">
        <v>180</v>
      </c>
      <c r="H9" s="687"/>
      <c r="I9" s="687"/>
      <c r="J9" s="687"/>
      <c r="K9" s="687"/>
      <c r="L9" s="687"/>
      <c r="M9" s="687"/>
      <c r="N9" s="685"/>
      <c r="O9" s="316"/>
      <c r="P9" s="316"/>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IF((D11+E11+H11+I11+J11+K11+L11+M31+N11)=(C14+C16),(C14+C16),"SAI")</f>
        <v>14678156</v>
      </c>
      <c r="D11" s="250">
        <f>D12+D13</f>
        <v>4887751</v>
      </c>
      <c r="E11" s="250">
        <f>F11+G11</f>
        <v>5747421</v>
      </c>
      <c r="F11" s="250">
        <f>F12+F13</f>
        <v>32539</v>
      </c>
      <c r="G11" s="250">
        <f aca="true" t="shared" si="0" ref="G11:N11">G12+G13</f>
        <v>5714882</v>
      </c>
      <c r="H11" s="250">
        <f t="shared" si="0"/>
        <v>800</v>
      </c>
      <c r="I11" s="250">
        <f t="shared" si="0"/>
        <v>823243</v>
      </c>
      <c r="J11" s="250">
        <f t="shared" si="0"/>
        <v>3026551</v>
      </c>
      <c r="K11" s="250">
        <f t="shared" si="0"/>
        <v>0</v>
      </c>
      <c r="L11" s="250">
        <f t="shared" si="0"/>
        <v>0</v>
      </c>
      <c r="M11" s="250">
        <f>M32+M33</f>
        <v>0</v>
      </c>
      <c r="N11" s="250">
        <f t="shared" si="0"/>
        <v>192390</v>
      </c>
      <c r="O11" s="258"/>
      <c r="P11" s="255"/>
      <c r="Q11" s="256"/>
      <c r="R11" s="256"/>
      <c r="S11" s="256"/>
      <c r="T11" s="256"/>
      <c r="U11" s="256"/>
      <c r="V11" s="256"/>
      <c r="W11" s="256"/>
    </row>
    <row r="12" spans="1:23" ht="21" customHeight="1">
      <c r="A12" s="111">
        <v>1</v>
      </c>
      <c r="B12" s="112" t="s">
        <v>96</v>
      </c>
      <c r="C12" s="249">
        <f>D12+E12+H12+I12+J12+K12+L12+M32+N12</f>
        <v>10571397</v>
      </c>
      <c r="D12" s="251">
        <f>'M3-Cuc'!D12+'M3-VThuy'!D12+'M3-PH'!D12+'M3-CTA'!D12+'M3-VThanh'!D12+'M3-CT'!D12+'M3-NB'!D12+'M3-TXLM'!D12+'M3-HLM'!D12</f>
        <v>3281296</v>
      </c>
      <c r="E12" s="250">
        <f>F12+G12</f>
        <v>4692094</v>
      </c>
      <c r="F12" s="251">
        <f>'M3-Cuc'!F12+'M3-VThuy'!F12+'M3-PH'!F12+'M3-CTA'!F12+'M3-VThanh'!F12+'M3-CT'!F12+'M3-NB'!F12+'M3-TXLM'!F12+'M3-HLM'!F12</f>
        <v>32539</v>
      </c>
      <c r="G12" s="251">
        <f>'M3-Cuc'!G12+'M3-VThuy'!G12+'M3-PH'!G12+'M3-CTA'!G12+'M3-VThanh'!G12+'M3-CT'!G12+'M3-NB'!G12+'M3-TXLM'!G12+'M3-HLM'!G12</f>
        <v>4659555</v>
      </c>
      <c r="H12" s="251">
        <f>'M3-Cuc'!H12+'M3-VThuy'!H12+'M3-PH'!H12+'M3-CTA'!H12+'M3-VThanh'!H12+'M3-CT'!H12+'M3-NB'!H12+'M3-TXLM'!H12+'M3-HLM'!H12</f>
        <v>0</v>
      </c>
      <c r="I12" s="251">
        <f>'M3-Cuc'!I12+'M3-VThuy'!I12+'M3-PH'!I12+'M3-CTA'!I12+'M3-VThanh'!I12+'M3-CT'!I12+'M3-NB'!I12+'M3-TXLM'!I12+'M3-HLM'!I12</f>
        <v>564273</v>
      </c>
      <c r="J12" s="251">
        <f>'M3-Cuc'!J12+'M3-VThuy'!J12+'M3-PH'!J12+'M3-CTA'!J12+'M3-VThanh'!J12+'M3-CT'!J12+'M3-NB'!J12+'M3-TXLM'!J12+'M3-HLM'!J12</f>
        <v>2027827</v>
      </c>
      <c r="K12" s="251">
        <f>'M3-Cuc'!K12+'M3-VThuy'!K12+'M3-PH'!K12+'M3-CTA'!K12+'M3-VThanh'!K12+'M3-CT'!K12+'M3-NB'!K12+'M3-TXLM'!K12+'M3-HLM'!K12</f>
        <v>0</v>
      </c>
      <c r="L12" s="251">
        <f>'M3-Cuc'!L12+'M3-VThuy'!L12+'M3-PH'!L12+'M3-CTA'!L12+'M3-VThanh'!L12+'M3-CT'!L12+'M3-NB'!L12+'M3-TXLM'!L12+'M3-HLM'!L12</f>
        <v>0</v>
      </c>
      <c r="M12" s="251">
        <f>'M3-Cuc'!M12+'M3-VThuy'!M12+'M3-PH'!M12+'M3-CTA'!M12+'M3-VThanh'!M12+'M3-CT'!M12+'M3-NB'!M12+'M3-TXLM'!M12+'M3-HLM'!M12</f>
        <v>0</v>
      </c>
      <c r="N12" s="251">
        <f>'M3-Cuc'!N12+'M3-VThuy'!N12+'M3-PH'!N12+'M3-CTA'!N12+'M3-VThanh'!N12+'M3-CT'!N12+'M3-NB'!N12+'M3-TXLM'!N12+'M3-HLM'!N12</f>
        <v>5907</v>
      </c>
      <c r="O12" s="258"/>
      <c r="P12" s="255"/>
      <c r="Q12" s="256"/>
      <c r="R12" s="256"/>
      <c r="S12" s="256"/>
      <c r="T12" s="256"/>
      <c r="U12" s="256"/>
      <c r="V12" s="256"/>
      <c r="W12" s="256"/>
    </row>
    <row r="13" spans="1:23" ht="21" customHeight="1">
      <c r="A13" s="111">
        <v>2</v>
      </c>
      <c r="B13" s="112" t="s">
        <v>97</v>
      </c>
      <c r="C13" s="249">
        <f>D13+E13+H13+I13+J13+K13+L13+M33+N13</f>
        <v>4106759</v>
      </c>
      <c r="D13" s="251">
        <f>'M3-Cuc'!D13+'M3-VThuy'!D13+'M3-PH'!D13+'M3-CTA'!D13+'M3-VThanh'!D13+'M3-CT'!D13+'M3-NB'!D13+'M3-TXLM'!D13+'M3-HLM'!D13</f>
        <v>1606455</v>
      </c>
      <c r="E13" s="250">
        <f>F13+G13</f>
        <v>1055327</v>
      </c>
      <c r="F13" s="251">
        <f>'M3-Cuc'!F13+'M3-VThuy'!F13+'M3-PH'!F13+'M3-CTA'!F13+'M3-VThanh'!F13+'M3-CT'!F13+'M3-NB'!F13+'M3-TXLM'!F13+'M3-HLM'!F13</f>
        <v>0</v>
      </c>
      <c r="G13" s="251">
        <f>'M3-Cuc'!G13+'M3-VThuy'!G13+'M3-PH'!G13+'M3-CTA'!G13+'M3-VThanh'!G13+'M3-CT'!G13+'M3-NB'!G13+'M3-TXLM'!G13+'M3-HLM'!G13</f>
        <v>1055327</v>
      </c>
      <c r="H13" s="251">
        <f>'M3-Cuc'!H13+'M3-VThuy'!H13+'M3-PH'!H13+'M3-CTA'!H13+'M3-VThanh'!H13+'M3-CT'!H13+'M3-NB'!H13+'M3-TXLM'!H13+'M3-HLM'!H13</f>
        <v>800</v>
      </c>
      <c r="I13" s="251">
        <f>'M3-Cuc'!I13+'M3-VThuy'!I13+'M3-PH'!I13+'M3-CTA'!I13+'M3-VThanh'!I13+'M3-CT'!I13+'M3-NB'!I13+'M3-TXLM'!I13+'M3-HLM'!I13</f>
        <v>258970</v>
      </c>
      <c r="J13" s="251">
        <f>'M3-Cuc'!J13+'M3-VThuy'!J13+'M3-PH'!J13+'M3-CTA'!J13+'M3-VThanh'!J13+'M3-CT'!J13+'M3-NB'!J13+'M3-TXLM'!J13+'M3-HLM'!J13</f>
        <v>998724</v>
      </c>
      <c r="K13" s="251">
        <f>'M3-Cuc'!K13+'M3-VThuy'!K13+'M3-PH'!K13+'M3-CTA'!K13+'M3-VThanh'!K13+'M3-CT'!K13+'M3-NB'!K13+'M3-TXLM'!K13+'M3-HLM'!K13</f>
        <v>0</v>
      </c>
      <c r="L13" s="251">
        <f>'M3-Cuc'!L13+'M3-VThuy'!L13+'M3-PH'!L13+'M3-CTA'!L13+'M3-VThanh'!L13+'M3-CT'!L13+'M3-NB'!L13+'M3-TXLM'!L13+'M3-HLM'!L13</f>
        <v>0</v>
      </c>
      <c r="M13" s="251">
        <f>'M3-Cuc'!M13+'M3-VThuy'!M13+'M3-PH'!M13+'M3-CTA'!M13+'M3-VThanh'!M13+'M3-CT'!M13+'M3-NB'!M13+'M3-TXLM'!M13+'M3-HLM'!M13</f>
        <v>0</v>
      </c>
      <c r="N13" s="251">
        <f>'M3-Cuc'!N13+'M3-VThuy'!N13+'M3-PH'!N13+'M3-CTA'!N13+'M3-VThanh'!N13+'M3-CT'!N13+'M3-NB'!N13+'M3-TXLM'!N13+'M3-HLM'!N13</f>
        <v>186483</v>
      </c>
      <c r="O13" s="258"/>
      <c r="P13" s="255"/>
      <c r="Q13" s="256"/>
      <c r="R13" s="256"/>
      <c r="S13" s="256"/>
      <c r="T13" s="256"/>
      <c r="U13" s="256"/>
      <c r="V13" s="256"/>
      <c r="W13" s="256"/>
    </row>
    <row r="14" spans="1:23" ht="21" customHeight="1">
      <c r="A14" s="113" t="s">
        <v>1</v>
      </c>
      <c r="B14" s="114" t="s">
        <v>98</v>
      </c>
      <c r="C14" s="249">
        <f>D14+E14+H14+I14+J14+K14+L14+M34+N14</f>
        <v>13857</v>
      </c>
      <c r="D14" s="251">
        <f>'M3-Cuc'!D14+'M3-VThuy'!D14+'M3-PH'!D14+'M3-CTA'!D14+'M3-VThanh'!D14+'M3-CT'!D14+'M3-NB'!D14+'M3-TXLM'!D14+'M3-HLM'!D14</f>
        <v>337</v>
      </c>
      <c r="E14" s="250">
        <f>F14+G14</f>
        <v>11320</v>
      </c>
      <c r="F14" s="251">
        <f>'M3-Cuc'!F14+'M3-VThuy'!F14+'M3-PH'!F14+'M3-CTA'!F14+'M3-VThanh'!F14+'M3-CT'!F14+'M3-NB'!F14+'M3-TXLM'!F14+'M3-HLM'!F14</f>
        <v>0</v>
      </c>
      <c r="G14" s="251">
        <f>'M3-Cuc'!G14+'M3-VThuy'!G14+'M3-PH'!G14+'M3-CTA'!G14+'M3-VThanh'!G14+'M3-CT'!G14+'M3-NB'!G14+'M3-TXLM'!G14+'M3-HLM'!G14</f>
        <v>11320</v>
      </c>
      <c r="H14" s="251">
        <f>'M3-Cuc'!H14+'M3-VThuy'!H14+'M3-PH'!H14+'M3-CTA'!H14+'M3-VThanh'!H14+'M3-CT'!H14+'M3-NB'!H14+'M3-TXLM'!H14+'M3-HLM'!H14</f>
        <v>0</v>
      </c>
      <c r="I14" s="251">
        <f>'M3-Cuc'!I14+'M3-VThuy'!I14+'M3-PH'!I14+'M3-CTA'!I14+'M3-VThanh'!I14+'M3-CT'!I14+'M3-NB'!I14+'M3-TXLM'!I14+'M3-HLM'!I14</f>
        <v>200</v>
      </c>
      <c r="J14" s="251">
        <f>'M3-Cuc'!J14+'M3-VThuy'!J14+'M3-PH'!J14+'M3-CTA'!J14+'M3-VThanh'!J14+'M3-CT'!J14+'M3-NB'!J14+'M3-TXLM'!J14+'M3-HLM'!J14</f>
        <v>2000</v>
      </c>
      <c r="K14" s="251">
        <f>'M3-Cuc'!K14+'M3-VThuy'!K14+'M3-PH'!K14+'M3-CTA'!K14+'M3-VThanh'!K14+'M3-CT'!K14+'M3-NB'!K14+'M3-TXLM'!K14+'M3-HLM'!K14</f>
        <v>0</v>
      </c>
      <c r="L14" s="251">
        <f>'M3-Cuc'!L14+'M3-VThuy'!L14+'M3-PH'!L14+'M3-CTA'!L14+'M3-VThanh'!L14+'M3-CT'!L14+'M3-NB'!L14+'M3-TXLM'!L14+'M3-HLM'!L14</f>
        <v>0</v>
      </c>
      <c r="M14" s="251">
        <f>'M3-Cuc'!M14+'M3-VThuy'!M14+'M3-PH'!M14+'M3-CTA'!M14+'M3-VThanh'!M14+'M3-CT'!M14+'M3-NB'!M14+'M3-TXLM'!M14+'M3-HLM'!M14</f>
        <v>0</v>
      </c>
      <c r="N14" s="251">
        <f>'M3-Cuc'!N14+'M3-VThuy'!N14+'M3-PH'!N14+'M3-CTA'!N14+'M3-VThanh'!N14+'M3-CT'!N14+'M3-NB'!N14+'M3-TXLM'!N14+'M3-HLM'!N14</f>
        <v>0</v>
      </c>
      <c r="O14" s="255"/>
      <c r="P14" s="255"/>
      <c r="Q14" s="256"/>
      <c r="R14" s="256"/>
      <c r="S14" s="256"/>
      <c r="T14" s="256"/>
      <c r="U14" s="256"/>
      <c r="V14" s="256"/>
      <c r="W14" s="256"/>
    </row>
    <row r="15" spans="1:23" ht="21" customHeight="1">
      <c r="A15" s="113" t="s">
        <v>12</v>
      </c>
      <c r="B15" s="114" t="s">
        <v>99</v>
      </c>
      <c r="C15" s="249">
        <f>D15+E15+H15+I15+J15+K15+L15+M35+N15</f>
        <v>415835</v>
      </c>
      <c r="D15" s="251">
        <f>'M3-Cuc'!D15+'M3-VThuy'!D15+'M3-PH'!D15+'M3-CTA'!D15+'M3-VThanh'!D15+'M3-CT'!D15+'M3-NB'!D15+'M3-TXLM'!D15+'M3-HLM'!D15</f>
        <v>0</v>
      </c>
      <c r="E15" s="250">
        <f>F15+G15</f>
        <v>0</v>
      </c>
      <c r="F15" s="251">
        <f>'M3-Cuc'!F15+'M3-VThuy'!F15+'M3-PH'!F15+'M3-CTA'!F15+'M3-VThanh'!F15+'M3-CT'!F15+'M3-NB'!F15+'M3-TXLM'!F15+'M3-HLM'!F15</f>
        <v>0</v>
      </c>
      <c r="G15" s="251">
        <f>'M3-Cuc'!G15+'M3-VThuy'!G15+'M3-PH'!G15+'M3-CTA'!G15+'M3-VThanh'!G15+'M3-CT'!G15+'M3-NB'!G15+'M3-TXLM'!G15+'M3-HLM'!G15</f>
        <v>0</v>
      </c>
      <c r="H15" s="251">
        <f>'M3-Cuc'!H15+'M3-VThuy'!H15+'M3-PH'!H15+'M3-CTA'!H15+'M3-VThanh'!H15+'M3-CT'!H15+'M3-NB'!H15+'M3-TXLM'!H15+'M3-HLM'!H15</f>
        <v>0</v>
      </c>
      <c r="I15" s="251">
        <f>'M3-Cuc'!I15+'M3-VThuy'!I15+'M3-PH'!I15+'M3-CTA'!I15+'M3-VThanh'!I15+'M3-CT'!I15+'M3-NB'!I15+'M3-TXLM'!I15+'M3-HLM'!I15</f>
        <v>0</v>
      </c>
      <c r="J15" s="251">
        <f>'M3-Cuc'!J15+'M3-VThuy'!J15+'M3-PH'!J15+'M3-CTA'!J15+'M3-VThanh'!J15+'M3-CT'!J15+'M3-NB'!J15+'M3-TXLM'!J15+'M3-HLM'!J15</f>
        <v>415835</v>
      </c>
      <c r="K15" s="251">
        <f>'M3-Cuc'!K15+'M3-VThuy'!K15+'M3-PH'!K15+'M3-CTA'!K15+'M3-VThanh'!K15+'M3-CT'!K15+'M3-NB'!K15+'M3-TXLM'!K15+'M3-HLM'!K15</f>
        <v>0</v>
      </c>
      <c r="L15" s="251">
        <f>'M3-Cuc'!L15+'M3-VThuy'!L15+'M3-PH'!L15+'M3-CTA'!L15+'M3-VThanh'!L15+'M3-CT'!L15+'M3-NB'!L15+'M3-TXLM'!L15+'M3-HLM'!L15</f>
        <v>0</v>
      </c>
      <c r="M15" s="251">
        <f>'M3-Cuc'!M15+'M3-VThuy'!M15+'M3-PH'!M15+'M3-CTA'!M15+'M3-VThanh'!M15+'M3-CT'!M15+'M3-NB'!M15+'M3-TXLM'!M15+'M3-HLM'!M15</f>
        <v>0</v>
      </c>
      <c r="N15" s="251">
        <f>'M3-Cuc'!N15+'M3-VThuy'!N15+'M3-PH'!N15+'M3-CTA'!N15+'M3-VThanh'!N15+'M3-CT'!N15+'M3-NB'!N15+'M3-TXLM'!N15+'M3-HLM'!N15</f>
        <v>0</v>
      </c>
      <c r="O15" s="255"/>
      <c r="P15" s="255"/>
      <c r="Q15" s="256"/>
      <c r="R15" s="256"/>
      <c r="S15" s="256"/>
      <c r="T15" s="256"/>
      <c r="U15" s="256"/>
      <c r="V15" s="256"/>
      <c r="W15" s="256"/>
    </row>
    <row r="16" spans="1:23" ht="21" customHeight="1">
      <c r="A16" s="113" t="s">
        <v>100</v>
      </c>
      <c r="B16" s="114" t="s">
        <v>101</v>
      </c>
      <c r="C16" s="249">
        <f>C17+C26</f>
        <v>14664299</v>
      </c>
      <c r="D16" s="249">
        <f>D17+D26</f>
        <v>4887414</v>
      </c>
      <c r="E16" s="249">
        <f aca="true" t="shared" si="1" ref="E16:N16">E17+E26</f>
        <v>5736101</v>
      </c>
      <c r="F16" s="249">
        <f>F17+F26</f>
        <v>32539</v>
      </c>
      <c r="G16" s="249">
        <f t="shared" si="1"/>
        <v>5703562</v>
      </c>
      <c r="H16" s="249">
        <f t="shared" si="1"/>
        <v>800</v>
      </c>
      <c r="I16" s="249">
        <f t="shared" si="1"/>
        <v>823043</v>
      </c>
      <c r="J16" s="249">
        <f t="shared" si="1"/>
        <v>3024551</v>
      </c>
      <c r="K16" s="249">
        <f t="shared" si="1"/>
        <v>0</v>
      </c>
      <c r="L16" s="249">
        <f t="shared" si="1"/>
        <v>0</v>
      </c>
      <c r="M16" s="249">
        <f>M37+M26</f>
        <v>0</v>
      </c>
      <c r="N16" s="249">
        <f t="shared" si="1"/>
        <v>192390</v>
      </c>
      <c r="O16" s="255"/>
      <c r="P16" s="255"/>
      <c r="Q16" s="256"/>
      <c r="R16" s="256"/>
      <c r="S16" s="256"/>
      <c r="T16" s="256"/>
      <c r="U16" s="256"/>
      <c r="V16" s="256"/>
      <c r="W16" s="256"/>
    </row>
    <row r="17" spans="1:23" ht="21" customHeight="1">
      <c r="A17" s="113" t="s">
        <v>39</v>
      </c>
      <c r="B17" s="115" t="s">
        <v>102</v>
      </c>
      <c r="C17" s="249">
        <f>SUM(C18:C25)</f>
        <v>10365947</v>
      </c>
      <c r="D17" s="249">
        <f>SUM(D18:D25)</f>
        <v>4130451</v>
      </c>
      <c r="E17" s="250">
        <f>F17+G17</f>
        <v>2416584</v>
      </c>
      <c r="F17" s="249">
        <f>SUM(F18:F25)</f>
        <v>2</v>
      </c>
      <c r="G17" s="249">
        <f aca="true" t="shared" si="2" ref="G17:N17">SUM(G18:G25)</f>
        <v>2416582</v>
      </c>
      <c r="H17" s="249">
        <f t="shared" si="2"/>
        <v>800</v>
      </c>
      <c r="I17" s="249">
        <f t="shared" si="2"/>
        <v>771146</v>
      </c>
      <c r="J17" s="249">
        <f t="shared" si="2"/>
        <v>2854576</v>
      </c>
      <c r="K17" s="249">
        <f t="shared" si="2"/>
        <v>0</v>
      </c>
      <c r="L17" s="249">
        <f t="shared" si="2"/>
        <v>0</v>
      </c>
      <c r="M17" s="249">
        <f t="shared" si="2"/>
        <v>0</v>
      </c>
      <c r="N17" s="249">
        <f t="shared" si="2"/>
        <v>192390</v>
      </c>
      <c r="O17" s="255"/>
      <c r="P17" s="257"/>
      <c r="Q17" s="256"/>
      <c r="R17" s="256"/>
      <c r="S17" s="256"/>
      <c r="T17" s="256"/>
      <c r="U17" s="256"/>
      <c r="V17" s="256"/>
      <c r="W17" s="256"/>
    </row>
    <row r="18" spans="1:23" ht="21" customHeight="1">
      <c r="A18" s="111" t="s">
        <v>41</v>
      </c>
      <c r="B18" s="112" t="s">
        <v>103</v>
      </c>
      <c r="C18" s="249">
        <f>D18+E18+H18+I18+J18+K18+L18+M38+N18</f>
        <v>2813555</v>
      </c>
      <c r="D18" s="251">
        <f>'M3-Cuc'!D18+'M3-VThuy'!D18+'M3-PH'!D18+'M3-CTA'!D18+'M3-VThanh'!D18+'M3-CT'!D18+'M3-NB'!D18+'M3-TXLM'!D18+'M3-HLM'!D18</f>
        <v>1254323</v>
      </c>
      <c r="E18" s="250">
        <f>F18+G18</f>
        <v>512865</v>
      </c>
      <c r="F18" s="251">
        <f>'M3-Cuc'!F18+'M3-VThuy'!F18+'M3-PH'!F18+'M3-CTA'!F18+'M3-VThanh'!F18+'M3-CT'!F18+'M3-NB'!F18+'M3-TXLM'!F18+'M3-HLM'!F18</f>
        <v>0</v>
      </c>
      <c r="G18" s="251">
        <f>'M3-Cuc'!G18+'M3-VThuy'!G18+'M3-PH'!G18+'M3-CTA'!G18+'M3-VThanh'!G18+'M3-CT'!G18+'M3-NB'!G18+'M3-TXLM'!G18+'M3-HLM'!G18</f>
        <v>512865</v>
      </c>
      <c r="H18" s="251">
        <f>'M3-Cuc'!H18+'M3-VThuy'!H18+'M3-PH'!H18+'M3-CTA'!H18+'M3-VThanh'!H18+'M3-CT'!H18+'M3-NB'!H18+'M3-TXLM'!H18+'M3-HLM'!H18</f>
        <v>800</v>
      </c>
      <c r="I18" s="251">
        <f>'M3-Cuc'!I18+'M3-VThuy'!I18+'M3-PH'!I18+'M3-CTA'!I18+'M3-VThanh'!I18+'M3-CT'!I18+'M3-NB'!I18+'M3-TXLM'!I18+'M3-HLM'!I18</f>
        <v>183056</v>
      </c>
      <c r="J18" s="251">
        <f>'M3-Cuc'!J18+'M3-VThuy'!J18+'M3-PH'!J18+'M3-CTA'!J18+'M3-VThanh'!J18+'M3-CT'!J18+'M3-NB'!J18+'M3-TXLM'!J18+'M3-HLM'!J18</f>
        <v>674432</v>
      </c>
      <c r="K18" s="251">
        <f>'M3-Cuc'!K18+'M3-VThuy'!K18+'M3-PH'!K18+'M3-CTA'!K18+'M3-VThanh'!K18+'M3-CT'!K18+'M3-NB'!K18+'M3-TXLM'!K18+'M3-HLM'!K18</f>
        <v>0</v>
      </c>
      <c r="L18" s="251">
        <f>'M3-Cuc'!L18+'M3-VThuy'!L18+'M3-PH'!L18+'M3-CTA'!L18+'M3-VThanh'!L18+'M3-CT'!L18+'M3-NB'!L18+'M3-TXLM'!L18+'M3-HLM'!L18</f>
        <v>0</v>
      </c>
      <c r="M18" s="251">
        <f>'M3-Cuc'!M18+'M3-VThuy'!M18+'M3-PH'!M18+'M3-CTA'!M18+'M3-VThanh'!M18+'M3-CT'!M18+'M3-NB'!M18+'M3-TXLM'!M18+'M3-HLM'!M18</f>
        <v>0</v>
      </c>
      <c r="N18" s="251">
        <f>'M3-Cuc'!N18+'M3-VThuy'!N18+'M3-PH'!N18+'M3-CTA'!N18+'M3-VThanh'!N18+'M3-CT'!N18+'M3-NB'!N18+'M3-TXLM'!N18+'M3-HLM'!N18</f>
        <v>188079</v>
      </c>
      <c r="O18" s="255"/>
      <c r="P18" s="257"/>
      <c r="Q18" s="256"/>
      <c r="R18" s="256"/>
      <c r="S18" s="256"/>
      <c r="T18" s="256"/>
      <c r="U18" s="256"/>
      <c r="V18" s="256"/>
      <c r="W18" s="256"/>
    </row>
    <row r="19" spans="1:23" ht="21" customHeight="1">
      <c r="A19" s="111" t="s">
        <v>42</v>
      </c>
      <c r="B19" s="112" t="s">
        <v>104</v>
      </c>
      <c r="C19" s="249">
        <f>D19+E19+H19+I19+J19+K19+L19+M39+N19</f>
        <v>0</v>
      </c>
      <c r="D19" s="251">
        <f>'M3-Cuc'!D19+'M3-VThuy'!D19+'M3-PH'!D19+'M3-CTA'!D19+'M3-VThanh'!D19+'M3-CT'!D19+'M3-NB'!D19+'M3-TXLM'!D19+'M3-HLM'!D19</f>
        <v>0</v>
      </c>
      <c r="E19" s="250">
        <f aca="true" t="shared" si="3" ref="E19:E26">F19+G19</f>
        <v>0</v>
      </c>
      <c r="F19" s="251">
        <f>'M3-Cuc'!F19+'M3-VThuy'!F19+'M3-PH'!F19+'M3-CTA'!F19+'M3-VThanh'!F19+'M3-CT'!F19+'M3-NB'!F19+'M3-TXLM'!F19+'M3-HLM'!F19</f>
        <v>0</v>
      </c>
      <c r="G19" s="251">
        <f>'M3-Cuc'!G19+'M3-VThuy'!G19+'M3-PH'!G19+'M3-CTA'!G19+'M3-VThanh'!G19+'M3-CT'!G19+'M3-NB'!G19+'M3-TXLM'!G19+'M3-HLM'!G19</f>
        <v>0</v>
      </c>
      <c r="H19" s="251">
        <f>'M3-Cuc'!H19+'M3-VThuy'!H19+'M3-PH'!H19+'M3-CTA'!H19+'M3-VThanh'!H19+'M3-CT'!H19+'M3-NB'!H19+'M3-TXLM'!H19+'M3-HLM'!H19</f>
        <v>0</v>
      </c>
      <c r="I19" s="251">
        <f>'M3-Cuc'!I19+'M3-VThuy'!I19+'M3-PH'!I19+'M3-CTA'!I19+'M3-VThanh'!I19+'M3-CT'!I19+'M3-NB'!I19+'M3-TXLM'!I19+'M3-HLM'!I19</f>
        <v>0</v>
      </c>
      <c r="J19" s="251">
        <f>'M3-Cuc'!J19+'M3-VThuy'!J19+'M3-PH'!J19+'M3-CTA'!J19+'M3-VThanh'!J19+'M3-CT'!J19+'M3-NB'!J19+'M3-TXLM'!J19+'M3-HLM'!J19</f>
        <v>0</v>
      </c>
      <c r="K19" s="251">
        <f>'M3-Cuc'!K19+'M3-VThuy'!K19+'M3-PH'!K19+'M3-CTA'!K19+'M3-VThanh'!K19+'M3-CT'!K19+'M3-NB'!K19+'M3-TXLM'!K19+'M3-HLM'!K19</f>
        <v>0</v>
      </c>
      <c r="L19" s="251">
        <f>'M3-Cuc'!L19+'M3-VThuy'!L19+'M3-PH'!L19+'M3-CTA'!L19+'M3-VThanh'!L19+'M3-CT'!L19+'M3-NB'!L19+'M3-TXLM'!L19+'M3-HLM'!L19</f>
        <v>0</v>
      </c>
      <c r="M19" s="251">
        <f>'M3-Cuc'!M19+'M3-VThuy'!M19+'M3-PH'!M19+'M3-CTA'!M19+'M3-VThanh'!M19+'M3-CT'!M19+'M3-NB'!M19+'M3-TXLM'!M19+'M3-HLM'!M19</f>
        <v>0</v>
      </c>
      <c r="N19" s="251">
        <f>'M3-Cuc'!N19+'M3-VThuy'!N19+'M3-PH'!N19+'M3-CTA'!N19+'M3-VThanh'!N19+'M3-CT'!N19+'M3-NB'!N19+'M3-TXLM'!N19+'M3-HLM'!N19</f>
        <v>0</v>
      </c>
      <c r="O19" s="255"/>
      <c r="P19" s="257"/>
      <c r="Q19" s="256"/>
      <c r="R19" s="256"/>
      <c r="S19" s="256"/>
      <c r="T19" s="256"/>
      <c r="U19" s="256"/>
      <c r="V19" s="256"/>
      <c r="W19" s="256"/>
    </row>
    <row r="20" spans="1:23" ht="21" customHeight="1">
      <c r="A20" s="111" t="s">
        <v>105</v>
      </c>
      <c r="B20" s="112" t="s">
        <v>181</v>
      </c>
      <c r="C20" s="249">
        <f aca="true" t="shared" si="4" ref="C20:C26">D20+E20+H20+I20+J20+K20+L20+M20+N20</f>
        <v>0</v>
      </c>
      <c r="D20" s="251">
        <f>'M3-Cuc'!D20+'M3-VThuy'!D20+'M3-PH'!D20+'M3-CTA'!D20+'M3-VThanh'!D20+'M3-CT'!D20+'M3-NB'!D20+'M3-TXLM'!D20+'M3-HLM'!D20</f>
        <v>0</v>
      </c>
      <c r="E20" s="250">
        <f t="shared" si="3"/>
        <v>0</v>
      </c>
      <c r="F20" s="251">
        <f>'M3-Cuc'!F20+'M3-VThuy'!F20+'M3-PH'!F20+'M3-CTA'!F20+'M3-VThanh'!F20+'M3-CT'!F20+'M3-NB'!F20+'M3-TXLM'!F20+'M3-HLM'!F20</f>
        <v>0</v>
      </c>
      <c r="G20" s="251">
        <f>'M3-Cuc'!G20+'M3-VThuy'!G20+'M3-PH'!G20+'M3-CTA'!G20+'M3-VThanh'!G20+'M3-CT'!G20+'M3-NB'!G20+'M3-TXLM'!G20+'M3-HLM'!G20</f>
        <v>0</v>
      </c>
      <c r="H20" s="251">
        <f>'M3-Cuc'!H20+'M3-VThuy'!H20+'M3-PH'!H20+'M3-CTA'!H20+'M3-VThanh'!H20+'M3-CT'!H20+'M3-NB'!H20+'M3-TXLM'!H20+'M3-HLM'!H20</f>
        <v>0</v>
      </c>
      <c r="I20" s="251">
        <f>'M3-Cuc'!I20+'M3-VThuy'!I20+'M3-PH'!I20+'M3-CTA'!I20+'M3-VThanh'!I20+'M3-CT'!I20+'M3-NB'!I20+'M3-TXLM'!I20+'M3-HLM'!I20</f>
        <v>0</v>
      </c>
      <c r="J20" s="251">
        <f>'M3-Cuc'!J20+'M3-VThuy'!J20+'M3-PH'!J20+'M3-CTA'!J20+'M3-VThanh'!J20+'M3-CT'!J20+'M3-NB'!J20+'M3-TXLM'!J20+'M3-HLM'!J20</f>
        <v>0</v>
      </c>
      <c r="K20" s="251">
        <f>'M3-Cuc'!K20+'M3-VThuy'!K20+'M3-PH'!K20+'M3-CTA'!K20+'M3-VThanh'!K20+'M3-CT'!K20+'M3-NB'!K20+'M3-TXLM'!K20+'M3-HLM'!K20</f>
        <v>0</v>
      </c>
      <c r="L20" s="251">
        <f>'M3-Cuc'!L20+'M3-VThuy'!L20+'M3-PH'!L20+'M3-CTA'!L20+'M3-VThanh'!L20+'M3-CT'!L20+'M3-NB'!L20+'M3-TXLM'!L20+'M3-HLM'!L20</f>
        <v>0</v>
      </c>
      <c r="M20" s="251">
        <f>'M3-Cuc'!M20+'M3-VThuy'!M20+'M3-PH'!M20+'M3-CTA'!M20+'M3-VThanh'!M20+'M3-CT'!M20+'M3-NB'!M20+'M3-TXLM'!M20+'M3-HLM'!M20</f>
        <v>0</v>
      </c>
      <c r="N20" s="251">
        <f>'M3-Cuc'!N20+'M3-VThuy'!N20+'M3-PH'!N20+'M3-CTA'!N20+'M3-VThanh'!N20+'M3-CT'!N20+'M3-NB'!N20+'M3-TXLM'!N20+'M3-HLM'!N20</f>
        <v>0</v>
      </c>
      <c r="O20" s="255"/>
      <c r="P20" s="257"/>
      <c r="Q20" s="256"/>
      <c r="R20" s="256"/>
      <c r="S20" s="256"/>
      <c r="T20" s="256"/>
      <c r="U20" s="256"/>
      <c r="V20" s="256"/>
      <c r="W20" s="256"/>
    </row>
    <row r="21" spans="1:23" ht="15.75">
      <c r="A21" s="111" t="s">
        <v>107</v>
      </c>
      <c r="B21" s="112" t="s">
        <v>106</v>
      </c>
      <c r="C21" s="249">
        <f t="shared" si="4"/>
        <v>7437527</v>
      </c>
      <c r="D21" s="251">
        <f>'M3-Cuc'!D21+'M3-VThuy'!D21+'M3-PH'!D21+'M3-CTA'!D21+'M3-VThanh'!D21+'M3-CT'!D21+'M3-NB'!D21+'M3-TXLM'!D21+'M3-HLM'!D21</f>
        <v>2821979</v>
      </c>
      <c r="E21" s="250">
        <f t="shared" si="3"/>
        <v>1900718</v>
      </c>
      <c r="F21" s="251">
        <f>'M3-Cuc'!F21+'M3-VThuy'!F21+'M3-PH'!F21+'M3-CTA'!F21+'M3-VThanh'!F21+'M3-CT'!F21+'M3-NB'!F21+'M3-TXLM'!F21+'M3-HLM'!F21</f>
        <v>1</v>
      </c>
      <c r="G21" s="251">
        <f>'M3-Cuc'!G21+'M3-VThuy'!G21+'M3-PH'!G21+'M3-CTA'!G21+'M3-VThanh'!G21+'M3-CT'!G21+'M3-NB'!G21+'M3-TXLM'!G21+'M3-HLM'!G21</f>
        <v>1900717</v>
      </c>
      <c r="H21" s="251">
        <f>'M3-Cuc'!H21+'M3-VThuy'!H21+'M3-PH'!H21+'M3-CTA'!H21+'M3-VThanh'!H21+'M3-CT'!H21+'M3-NB'!H21+'M3-TXLM'!H21+'M3-HLM'!H21</f>
        <v>0</v>
      </c>
      <c r="I21" s="251">
        <f>'M3-Cuc'!I21+'M3-VThuy'!I21+'M3-PH'!I21+'M3-CTA'!I21+'M3-VThanh'!I21+'M3-CT'!I21+'M3-NB'!I21+'M3-TXLM'!I21+'M3-HLM'!I21</f>
        <v>585865</v>
      </c>
      <c r="J21" s="251">
        <f>'M3-Cuc'!J21+'M3-VThuy'!J21+'M3-PH'!J21+'M3-CTA'!J21+'M3-VThanh'!J21+'M3-CT'!J21+'M3-NB'!J21+'M3-TXLM'!J21+'M3-HLM'!J21</f>
        <v>2124654</v>
      </c>
      <c r="K21" s="251">
        <f>'M3-Cuc'!K21+'M3-VThuy'!K21+'M3-PH'!K21+'M3-CTA'!K21+'M3-VThanh'!K21+'M3-CT'!K21+'M3-NB'!K21+'M3-TXLM'!K21+'M3-HLM'!K21</f>
        <v>0</v>
      </c>
      <c r="L21" s="251">
        <f>'M3-Cuc'!L21+'M3-VThuy'!L21+'M3-PH'!L21+'M3-CTA'!L21+'M3-VThanh'!L21+'M3-CT'!L21+'M3-NB'!L21+'M3-TXLM'!L21+'M3-HLM'!L21</f>
        <v>0</v>
      </c>
      <c r="M21" s="251">
        <f>'M3-Cuc'!M21+'M3-VThuy'!M21+'M3-PH'!M21+'M3-CTA'!M21+'M3-VThanh'!M21+'M3-CT'!M21+'M3-NB'!M21+'M3-TXLM'!M21+'M3-HLM'!M21</f>
        <v>0</v>
      </c>
      <c r="N21" s="251">
        <f>'M3-Cuc'!N21+'M3-VThuy'!N21+'M3-PH'!N21+'M3-CTA'!N21+'M3-VThanh'!N21+'M3-CT'!N21+'M3-NB'!N21+'M3-TXLM'!N21+'M3-HLM'!N21</f>
        <v>4311</v>
      </c>
      <c r="O21" s="255"/>
      <c r="P21" s="257"/>
      <c r="Q21" s="256"/>
      <c r="R21" s="256"/>
      <c r="S21" s="256"/>
      <c r="T21" s="256"/>
      <c r="U21" s="256"/>
      <c r="V21" s="256"/>
      <c r="W21" s="256"/>
    </row>
    <row r="22" spans="1:23" ht="21" customHeight="1">
      <c r="A22" s="111" t="s">
        <v>109</v>
      </c>
      <c r="B22" s="112" t="s">
        <v>108</v>
      </c>
      <c r="C22" s="249">
        <f t="shared" si="4"/>
        <v>57549</v>
      </c>
      <c r="D22" s="251">
        <f>'M3-Cuc'!D22+'M3-VThuy'!D22+'M3-PH'!D22+'M3-CTA'!D22+'M3-VThanh'!D22+'M3-CT'!D22+'M3-NB'!D22+'M3-TXLM'!D22+'M3-HLM'!D22</f>
        <v>10901</v>
      </c>
      <c r="E22" s="250">
        <f t="shared" si="3"/>
        <v>3001</v>
      </c>
      <c r="F22" s="251">
        <f>'M3-Cuc'!F22+'M3-VThuy'!F22+'M3-PH'!F22+'M3-CTA'!F22+'M3-VThanh'!F22+'M3-CT'!F22+'M3-NB'!F22+'M3-TXLM'!F22+'M3-HLM'!F22</f>
        <v>1</v>
      </c>
      <c r="G22" s="251">
        <f>'M3-Cuc'!G22+'M3-VThuy'!G22+'M3-PH'!G22+'M3-CTA'!G22+'M3-VThanh'!G22+'M3-CT'!G22+'M3-NB'!G22+'M3-TXLM'!G22+'M3-HLM'!G22</f>
        <v>3000</v>
      </c>
      <c r="H22" s="251">
        <f>'M3-Cuc'!H22+'M3-VThuy'!H22+'M3-PH'!H22+'M3-CTA'!H22+'M3-VThanh'!H22+'M3-CT'!H22+'M3-NB'!H22+'M3-TXLM'!H22+'M3-HLM'!H22</f>
        <v>0</v>
      </c>
      <c r="I22" s="251">
        <f>'M3-Cuc'!I22+'M3-VThuy'!I22+'M3-PH'!I22+'M3-CTA'!I22+'M3-VThanh'!I22+'M3-CT'!I22+'M3-NB'!I22+'M3-TXLM'!I22+'M3-HLM'!I22</f>
        <v>2225</v>
      </c>
      <c r="J22" s="251">
        <f>'M3-Cuc'!J22+'M3-VThuy'!J22+'M3-PH'!J22+'M3-CTA'!J22+'M3-VThanh'!J22+'M3-CT'!J22+'M3-NB'!J22+'M3-TXLM'!J22+'M3-HLM'!J22</f>
        <v>41422</v>
      </c>
      <c r="K22" s="251">
        <f>'M3-Cuc'!K22+'M3-VThuy'!K22+'M3-PH'!K22+'M3-CTA'!K22+'M3-VThanh'!K22+'M3-CT'!K22+'M3-NB'!K22+'M3-TXLM'!K22+'M3-HLM'!K22</f>
        <v>0</v>
      </c>
      <c r="L22" s="251">
        <f>'M3-Cuc'!L22+'M3-VThuy'!L22+'M3-PH'!L22+'M3-CTA'!L22+'M3-VThanh'!L22+'M3-CT'!L22+'M3-NB'!L22+'M3-TXLM'!L22+'M3-HLM'!L22</f>
        <v>0</v>
      </c>
      <c r="M22" s="251">
        <f>'M3-Cuc'!M22+'M3-VThuy'!M22+'M3-PH'!M22+'M3-CTA'!M22+'M3-VThanh'!M22+'M3-CT'!M22+'M3-NB'!M22+'M3-TXLM'!M22+'M3-HLM'!M22</f>
        <v>0</v>
      </c>
      <c r="N22" s="251">
        <f>'M3-Cuc'!N22+'M3-VThuy'!N22+'M3-PH'!N22+'M3-CTA'!N22+'M3-VThanh'!N22+'M3-CT'!N22+'M3-NB'!N22+'M3-TXLM'!N22+'M3-HLM'!N22</f>
        <v>0</v>
      </c>
      <c r="O22" s="255"/>
      <c r="P22" s="257"/>
      <c r="Q22" s="256"/>
      <c r="R22" s="256"/>
      <c r="S22" s="256"/>
      <c r="T22" s="256"/>
      <c r="U22" s="256"/>
      <c r="V22" s="256"/>
      <c r="W22" s="256"/>
    </row>
    <row r="23" spans="1:23" ht="21" customHeight="1">
      <c r="A23" s="111" t="s">
        <v>111</v>
      </c>
      <c r="B23" s="112" t="s">
        <v>110</v>
      </c>
      <c r="C23" s="249">
        <f t="shared" si="4"/>
        <v>0</v>
      </c>
      <c r="D23" s="251">
        <f>'M3-Cuc'!D23+'M3-VThuy'!D23+'M3-PH'!D23+'M3-CTA'!D23+'M3-VThanh'!D23+'M3-CT'!D23+'M3-NB'!D23+'M3-TXLM'!D23+'M3-HLM'!D23</f>
        <v>0</v>
      </c>
      <c r="E23" s="250">
        <f t="shared" si="3"/>
        <v>0</v>
      </c>
      <c r="F23" s="251">
        <f>'M3-Cuc'!F23+'M3-VThuy'!F23+'M3-PH'!F23+'M3-CTA'!F23+'M3-VThanh'!F23+'M3-CT'!F23+'M3-NB'!F23+'M3-TXLM'!F23+'M3-HLM'!F23</f>
        <v>0</v>
      </c>
      <c r="G23" s="251">
        <f>'M3-Cuc'!G23+'M3-VThuy'!G23+'M3-PH'!G23+'M3-CTA'!G23+'M3-VThanh'!G23+'M3-CT'!G23+'M3-NB'!G23+'M3-TXLM'!G23+'M3-HLM'!G23</f>
        <v>0</v>
      </c>
      <c r="H23" s="251">
        <f>'M3-Cuc'!H23+'M3-VThuy'!H23+'M3-PH'!H23+'M3-CTA'!H23+'M3-VThanh'!H23+'M3-CT'!H23+'M3-NB'!H23+'M3-TXLM'!H23+'M3-HLM'!H23</f>
        <v>0</v>
      </c>
      <c r="I23" s="251">
        <f>'M3-Cuc'!I23+'M3-VThuy'!I23+'M3-PH'!I23+'M3-CTA'!I23+'M3-VThanh'!I23+'M3-CT'!I23+'M3-NB'!I23+'M3-TXLM'!I23+'M3-HLM'!I23</f>
        <v>0</v>
      </c>
      <c r="J23" s="251">
        <f>'M3-Cuc'!J23+'M3-VThuy'!J23+'M3-PH'!J23+'M3-CTA'!J23+'M3-VThanh'!J23+'M3-CT'!J23+'M3-NB'!J23+'M3-TXLM'!J23+'M3-HLM'!J23</f>
        <v>0</v>
      </c>
      <c r="K23" s="251">
        <f>'M3-Cuc'!K23+'M3-VThuy'!K23+'M3-PH'!K23+'M3-CTA'!K23+'M3-VThanh'!K23+'M3-CT'!K23+'M3-NB'!K23+'M3-TXLM'!K23+'M3-HLM'!K23</f>
        <v>0</v>
      </c>
      <c r="L23" s="251">
        <f>'M3-Cuc'!L23+'M3-VThuy'!L23+'M3-PH'!L23+'M3-CTA'!L23+'M3-VThanh'!L23+'M3-CT'!L23+'M3-NB'!L23+'M3-TXLM'!L23+'M3-HLM'!L23</f>
        <v>0</v>
      </c>
      <c r="M23" s="251">
        <f>'M3-Cuc'!M23+'M3-VThuy'!M23+'M3-PH'!M23+'M3-CTA'!M23+'M3-VThanh'!M23+'M3-CT'!M23+'M3-NB'!M23+'M3-TXLM'!M23+'M3-HLM'!M23</f>
        <v>0</v>
      </c>
      <c r="N23" s="251">
        <f>'M3-Cuc'!N23+'M3-VThuy'!N23+'M3-PH'!N23+'M3-CTA'!N23+'M3-VThanh'!N23+'M3-CT'!N23+'M3-NB'!N23+'M3-TXLM'!N23+'M3-HLM'!N23</f>
        <v>0</v>
      </c>
      <c r="O23" s="255"/>
      <c r="P23" s="257"/>
      <c r="Q23" s="256"/>
      <c r="R23" s="256"/>
      <c r="S23" s="256"/>
      <c r="T23" s="256"/>
      <c r="U23" s="256"/>
      <c r="V23" s="256"/>
      <c r="W23" s="256"/>
    </row>
    <row r="24" spans="1:23" ht="25.5">
      <c r="A24" s="111" t="s">
        <v>113</v>
      </c>
      <c r="B24" s="116" t="s">
        <v>112</v>
      </c>
      <c r="C24" s="249">
        <f t="shared" si="4"/>
        <v>8000</v>
      </c>
      <c r="D24" s="251">
        <f>'M3-Cuc'!D24+'M3-VThuy'!D24+'M3-PH'!D24+'M3-CTA'!D24+'M3-VThanh'!D24+'M3-CT'!D24+'M3-NB'!D24+'M3-TXLM'!D24+'M3-HLM'!D24</f>
        <v>8000</v>
      </c>
      <c r="E24" s="250">
        <f t="shared" si="3"/>
        <v>0</v>
      </c>
      <c r="F24" s="251">
        <f>'M3-Cuc'!F24+'M3-VThuy'!F24+'M3-PH'!F24+'M3-CTA'!F24+'M3-VThanh'!F24+'M3-CT'!F24+'M3-NB'!F24+'M3-TXLM'!F24+'M3-HLM'!F24</f>
        <v>0</v>
      </c>
      <c r="G24" s="251">
        <f>'M3-Cuc'!G24+'M3-VThuy'!G24+'M3-PH'!G24+'M3-CTA'!G24+'M3-VThanh'!G24+'M3-CT'!G24+'M3-NB'!G24+'M3-TXLM'!G24+'M3-HLM'!G24</f>
        <v>0</v>
      </c>
      <c r="H24" s="251">
        <f>'M3-Cuc'!H24+'M3-VThuy'!H24+'M3-PH'!H24+'M3-CTA'!H24+'M3-VThanh'!H24+'M3-CT'!H24+'M3-NB'!H24+'M3-TXLM'!H24+'M3-HLM'!H24</f>
        <v>0</v>
      </c>
      <c r="I24" s="251">
        <f>'M3-Cuc'!I24+'M3-VThuy'!I24+'M3-PH'!I24+'M3-CTA'!I24+'M3-VThanh'!I24+'M3-CT'!I24+'M3-NB'!I24+'M3-TXLM'!I24+'M3-HLM'!I24</f>
        <v>0</v>
      </c>
      <c r="J24" s="251">
        <f>'M3-Cuc'!J24+'M3-VThuy'!J24+'M3-PH'!J24+'M3-CTA'!J24+'M3-VThanh'!J24+'M3-CT'!J24+'M3-NB'!J24+'M3-TXLM'!J24+'M3-HLM'!J24</f>
        <v>0</v>
      </c>
      <c r="K24" s="251">
        <f>'M3-Cuc'!K24+'M3-VThuy'!K24+'M3-PH'!K24+'M3-CTA'!K24+'M3-VThanh'!K24+'M3-CT'!K24+'M3-NB'!K24+'M3-TXLM'!K24+'M3-HLM'!K24</f>
        <v>0</v>
      </c>
      <c r="L24" s="251">
        <f>'M3-Cuc'!L24+'M3-VThuy'!L24+'M3-PH'!L24+'M3-CTA'!L24+'M3-VThanh'!L24+'M3-CT'!L24+'M3-NB'!L24+'M3-TXLM'!L24+'M3-HLM'!L24</f>
        <v>0</v>
      </c>
      <c r="M24" s="251">
        <f>'M3-Cuc'!M24+'M3-VThuy'!M24+'M3-PH'!M24+'M3-CTA'!M24+'M3-VThanh'!M24+'M3-CT'!M24+'M3-NB'!M24+'M3-TXLM'!M24+'M3-HLM'!M24</f>
        <v>0</v>
      </c>
      <c r="N24" s="251">
        <f>'M3-Cuc'!N24+'M3-VThuy'!N24+'M3-PH'!N24+'M3-CTA'!N24+'M3-VThanh'!N24+'M3-CT'!N24+'M3-NB'!N24+'M3-TXLM'!N24+'M3-HLM'!N24</f>
        <v>0</v>
      </c>
      <c r="O24" s="255"/>
      <c r="P24" s="257"/>
      <c r="Q24" s="256"/>
      <c r="R24" s="256"/>
      <c r="S24" s="256"/>
      <c r="T24" s="256"/>
      <c r="U24" s="256"/>
      <c r="V24" s="256"/>
      <c r="W24" s="256"/>
    </row>
    <row r="25" spans="1:23" ht="21" customHeight="1">
      <c r="A25" s="111" t="s">
        <v>158</v>
      </c>
      <c r="B25" s="112" t="s">
        <v>114</v>
      </c>
      <c r="C25" s="249">
        <f t="shared" si="4"/>
        <v>49316</v>
      </c>
      <c r="D25" s="251">
        <f>'M3-Cuc'!D25+'M3-VThuy'!D25+'M3-PH'!D25+'M3-CTA'!D25+'M3-VThanh'!D25+'M3-CT'!D25+'M3-NB'!D25+'M3-TXLM'!D25+'M3-HLM'!D25</f>
        <v>35248</v>
      </c>
      <c r="E25" s="250">
        <f t="shared" si="3"/>
        <v>0</v>
      </c>
      <c r="F25" s="251">
        <f>'M3-Cuc'!F25+'M3-VThuy'!F25+'M3-PH'!F25+'M3-CTA'!F25+'M3-VThanh'!F25+'M3-CT'!F25+'M3-NB'!F25+'M3-TXLM'!F25+'M3-HLM'!F25</f>
        <v>0</v>
      </c>
      <c r="G25" s="251">
        <f>'M3-Cuc'!G25+'M3-VThuy'!G25+'M3-PH'!G25+'M3-CTA'!G25+'M3-VThanh'!G25+'M3-CT'!G25+'M3-NB'!G25+'M3-TXLM'!G25+'M3-HLM'!G25</f>
        <v>0</v>
      </c>
      <c r="H25" s="251">
        <f>'M3-Cuc'!H25+'M3-VThuy'!H25+'M3-PH'!H25+'M3-CTA'!H25+'M3-VThanh'!H25+'M3-CT'!H25+'M3-NB'!H25+'M3-TXLM'!H25+'M3-HLM'!H25</f>
        <v>0</v>
      </c>
      <c r="I25" s="251">
        <f>'M3-Cuc'!I25+'M3-VThuy'!I25+'M3-PH'!I25+'M3-CTA'!I25+'M3-VThanh'!I25+'M3-CT'!I25+'M3-NB'!I25+'M3-TXLM'!I25+'M3-HLM'!I25</f>
        <v>0</v>
      </c>
      <c r="J25" s="251">
        <f>'M3-Cuc'!J25+'M3-VThuy'!J25+'M3-PH'!J25+'M3-CTA'!J25+'M3-VThanh'!J25+'M3-CT'!J25+'M3-NB'!J25+'M3-TXLM'!J25+'M3-HLM'!J25</f>
        <v>14068</v>
      </c>
      <c r="K25" s="251">
        <f>'M3-Cuc'!K25+'M3-VThuy'!K25+'M3-PH'!K25+'M3-CTA'!K25+'M3-VThanh'!K25+'M3-CT'!K25+'M3-NB'!K25+'M3-TXLM'!K25+'M3-HLM'!K25</f>
        <v>0</v>
      </c>
      <c r="L25" s="251">
        <f>'M3-Cuc'!L25+'M3-VThuy'!L25+'M3-PH'!L25+'M3-CTA'!L25+'M3-VThanh'!L25+'M3-CT'!L25+'M3-NB'!L25+'M3-TXLM'!L25+'M3-HLM'!L25</f>
        <v>0</v>
      </c>
      <c r="M25" s="251">
        <f>'M3-Cuc'!M25+'M3-VThuy'!M25+'M3-PH'!M25+'M3-CTA'!M25+'M3-VThanh'!M25+'M3-CT'!M25+'M3-NB'!M25+'M3-TXLM'!M25+'M3-HLM'!M25</f>
        <v>0</v>
      </c>
      <c r="N25" s="251">
        <f>'M3-Cuc'!N25+'M3-VThuy'!N25+'M3-PH'!N25+'M3-CTA'!N25+'M3-VThanh'!N25+'M3-CT'!N25+'M3-NB'!N25+'M3-TXLM'!N25+'M3-HLM'!N25</f>
        <v>0</v>
      </c>
      <c r="O25" s="255"/>
      <c r="P25" s="257"/>
      <c r="Q25" s="256"/>
      <c r="R25" s="256"/>
      <c r="S25" s="256"/>
      <c r="T25" s="256"/>
      <c r="U25" s="256"/>
      <c r="V25" s="256"/>
      <c r="W25" s="256"/>
    </row>
    <row r="26" spans="1:23" ht="21" customHeight="1">
      <c r="A26" s="113" t="s">
        <v>40</v>
      </c>
      <c r="B26" s="114" t="s">
        <v>115</v>
      </c>
      <c r="C26" s="249">
        <f t="shared" si="4"/>
        <v>4298352</v>
      </c>
      <c r="D26" s="251">
        <f>'M3-Cuc'!D26+'M3-VThuy'!D26+'M3-PH'!D26+'M3-CTA'!D26+'M3-VThanh'!D26+'M3-CT'!D26+'M3-NB'!D26+'M3-TXLM'!D26+'M3-HLM'!D26</f>
        <v>756963</v>
      </c>
      <c r="E26" s="250">
        <f t="shared" si="3"/>
        <v>3319517</v>
      </c>
      <c r="F26" s="251">
        <f>'M3-Cuc'!F26+'M3-VThuy'!F26+'M3-PH'!F26+'M3-CTA'!F26+'M3-VThanh'!F26+'M3-CT'!F26+'M3-NB'!F26+'M3-TXLM'!F26+'M3-HLM'!F26</f>
        <v>32537</v>
      </c>
      <c r="G26" s="251">
        <f>'M3-Cuc'!G26+'M3-VThuy'!G26+'M3-PH'!G26+'M3-CTA'!G26+'M3-VThanh'!G26+'M3-CT'!G26+'M3-NB'!G26+'M3-TXLM'!G26+'M3-HLM'!G26</f>
        <v>3286980</v>
      </c>
      <c r="H26" s="251">
        <f>'M3-Cuc'!H26+'M3-VThuy'!H26+'M3-PH'!H26+'M3-CTA'!H26+'M3-VThanh'!H26+'M3-CT'!H26+'M3-NB'!H26+'M3-TXLM'!H26+'M3-HLM'!H26</f>
        <v>0</v>
      </c>
      <c r="I26" s="251">
        <f>'M3-Cuc'!I26+'M3-VThuy'!I26+'M3-PH'!I26+'M3-CTA'!I26+'M3-VThanh'!I26+'M3-CT'!I26+'M3-NB'!I26+'M3-TXLM'!I26+'M3-HLM'!I26</f>
        <v>51897</v>
      </c>
      <c r="J26" s="251">
        <f>'M3-Cuc'!J26+'M3-VThuy'!J26+'M3-PH'!J26+'M3-CTA'!J26+'M3-VThanh'!J26+'M3-CT'!J26+'M3-NB'!J26+'M3-TXLM'!J26+'M3-HLM'!J26</f>
        <v>169975</v>
      </c>
      <c r="K26" s="251">
        <f>'M3-Cuc'!K26+'M3-VThuy'!K26+'M3-PH'!K26+'M3-CTA'!K26+'M3-VThanh'!K26+'M3-CT'!K26+'M3-NB'!K26+'M3-TXLM'!K26+'M3-HLM'!K26</f>
        <v>0</v>
      </c>
      <c r="L26" s="251">
        <f>'M3-Cuc'!L26+'M3-VThuy'!L26+'M3-PH'!L26+'M3-CTA'!L26+'M3-VThanh'!L26+'M3-CT'!L26+'M3-NB'!L26+'M3-TXLM'!L26+'M3-HLM'!L26</f>
        <v>0</v>
      </c>
      <c r="M26" s="251">
        <f>'M3-Cuc'!M26+'M3-VThuy'!M26+'M3-PH'!M26+'M3-CTA'!M26+'M3-VThanh'!M26+'M3-CT'!M26+'M3-NB'!M26+'M3-TXLM'!M26+'M3-HLM'!M26</f>
        <v>0</v>
      </c>
      <c r="N26" s="251">
        <f>'M3-Cuc'!N26+'M3-VThuy'!N26+'M3-PH'!N26+'M3-CTA'!N26+'M3-VThanh'!N26+'M3-CT'!N26+'M3-NB'!N26+'M3-TXLM'!N26+'M3-HLM'!N26</f>
        <v>0</v>
      </c>
      <c r="O26" s="255"/>
      <c r="P26" s="257"/>
      <c r="Q26" s="256"/>
      <c r="R26" s="256"/>
      <c r="S26" s="256"/>
      <c r="T26" s="256"/>
      <c r="U26" s="256"/>
      <c r="V26" s="256"/>
      <c r="W26" s="256"/>
    </row>
    <row r="27" spans="1:23" ht="30.75" customHeight="1">
      <c r="A27" s="117" t="s">
        <v>64</v>
      </c>
      <c r="B27" s="118" t="s">
        <v>182</v>
      </c>
      <c r="C27" s="230">
        <f>(C18+C19+C20)/C17*100</f>
        <v>27.14228617993127</v>
      </c>
      <c r="D27" s="230">
        <f aca="true" t="shared" si="5" ref="D27:N27">(D18+D19+D20)/D17*100</f>
        <v>30.36770076681699</v>
      </c>
      <c r="E27" s="230">
        <f t="shared" si="5"/>
        <v>21.222725963591582</v>
      </c>
      <c r="F27" s="230">
        <f t="shared" si="5"/>
        <v>0</v>
      </c>
      <c r="G27" s="230">
        <f t="shared" si="5"/>
        <v>21.222743527842216</v>
      </c>
      <c r="H27" s="230">
        <f t="shared" si="5"/>
        <v>100</v>
      </c>
      <c r="I27" s="230">
        <f t="shared" si="5"/>
        <v>23.73817668768301</v>
      </c>
      <c r="J27" s="230">
        <f t="shared" si="5"/>
        <v>23.626345909164794</v>
      </c>
      <c r="K27" s="230" t="e">
        <f t="shared" si="5"/>
        <v>#DIV/0!</v>
      </c>
      <c r="L27" s="230" t="e">
        <f t="shared" si="5"/>
        <v>#DIV/0!</v>
      </c>
      <c r="M27" s="230" t="e">
        <f>(M38+M39+M20)/M37*100</f>
        <v>#DIV/0!</v>
      </c>
      <c r="N27" s="230">
        <f t="shared" si="5"/>
        <v>97.75923904568845</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318"/>
      <c r="J40" s="318"/>
      <c r="K40" s="100"/>
      <c r="L40" s="100"/>
      <c r="M40" s="100"/>
    </row>
    <row r="41" spans="1:13" ht="17.25">
      <c r="A41" s="124"/>
      <c r="B41" s="709"/>
      <c r="C41" s="709"/>
      <c r="D41" s="709"/>
      <c r="E41" s="709"/>
      <c r="F41" s="709"/>
      <c r="G41" s="317"/>
      <c r="H41" s="317"/>
      <c r="I41" s="100"/>
      <c r="J41" s="100"/>
      <c r="K41" s="100"/>
      <c r="L41" s="100"/>
      <c r="M41" s="100"/>
    </row>
    <row r="42" spans="1:13" ht="15.75">
      <c r="A42" s="124"/>
      <c r="B42" s="710"/>
      <c r="C42" s="710"/>
      <c r="D42" s="710"/>
      <c r="E42" s="710"/>
      <c r="F42" s="710"/>
      <c r="G42" s="318"/>
      <c r="H42" s="318"/>
      <c r="I42" s="100"/>
      <c r="J42" s="100"/>
      <c r="K42" s="126"/>
      <c r="L42" s="126"/>
      <c r="M42" s="126"/>
    </row>
    <row r="43" spans="1:13" ht="15">
      <c r="A43" s="124"/>
      <c r="B43" s="710"/>
      <c r="C43" s="710"/>
      <c r="D43" s="710"/>
      <c r="E43" s="710"/>
      <c r="F43" s="710"/>
      <c r="G43" s="318"/>
      <c r="H43" s="318"/>
      <c r="I43" s="100"/>
      <c r="J43" s="100"/>
      <c r="K43" s="100"/>
      <c r="L43" s="100"/>
      <c r="M43" s="100"/>
    </row>
    <row r="44" spans="1:13" ht="15">
      <c r="A44" s="124"/>
      <c r="B44" s="710"/>
      <c r="C44" s="710"/>
      <c r="D44" s="710"/>
      <c r="E44" s="710"/>
      <c r="F44" s="710"/>
      <c r="G44" s="318"/>
      <c r="H44" s="318"/>
      <c r="I44" s="100"/>
      <c r="J44" s="100"/>
      <c r="K44" s="100"/>
      <c r="L44" s="100"/>
      <c r="M44" s="100"/>
    </row>
    <row r="45" spans="1:13" ht="15">
      <c r="A45" s="124"/>
      <c r="B45" s="710"/>
      <c r="C45" s="710"/>
      <c r="D45" s="710"/>
      <c r="E45" s="710"/>
      <c r="F45" s="710"/>
      <c r="G45" s="318"/>
      <c r="H45" s="318"/>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6">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A10:B10"/>
    <mergeCell ref="J28:M28"/>
    <mergeCell ref="H7:H9"/>
    <mergeCell ref="I7:I9"/>
    <mergeCell ref="J7:J9"/>
    <mergeCell ref="K7:K9"/>
    <mergeCell ref="D7:D9"/>
    <mergeCell ref="E7:G7"/>
    <mergeCell ref="A6:B9"/>
    <mergeCell ref="C6:C9"/>
    <mergeCell ref="N7:N9"/>
    <mergeCell ref="E8:E9"/>
    <mergeCell ref="O8:P8"/>
    <mergeCell ref="L2:N2"/>
    <mergeCell ref="L4:N4"/>
    <mergeCell ref="L7:L9"/>
    <mergeCell ref="M7:M9"/>
    <mergeCell ref="F8:G8"/>
    <mergeCell ref="A1:B1"/>
    <mergeCell ref="A2:C2"/>
    <mergeCell ref="D2:I2"/>
    <mergeCell ref="A3:B3"/>
    <mergeCell ref="D3:I3"/>
    <mergeCell ref="D6:N6"/>
  </mergeCells>
  <printOptions/>
  <pageMargins left="0.31" right="0.23" top="0.46" bottom="0.32" header="0.42" footer="0.3"/>
  <pageSetup horizontalDpi="600" verticalDpi="600" orientation="landscape" paperSize="9" scale="95" r:id="rId2"/>
  <drawing r:id="rId1"/>
</worksheet>
</file>

<file path=xl/worksheets/sheet60.xml><?xml version="1.0" encoding="utf-8"?>
<worksheet xmlns="http://schemas.openxmlformats.org/spreadsheetml/2006/main" xmlns:r="http://schemas.openxmlformats.org/officeDocument/2006/relationships">
  <dimension ref="A1:U64"/>
  <sheetViews>
    <sheetView zoomScalePageLayoutView="0" workbookViewId="0" topLeftCell="A9">
      <selection activeCell="K13"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337</v>
      </c>
      <c r="D11" s="214">
        <f>D12+D13</f>
        <v>268</v>
      </c>
      <c r="E11" s="214">
        <f>F11+G11</f>
        <v>22</v>
      </c>
      <c r="F11" s="214">
        <f>F12+F13</f>
        <v>0</v>
      </c>
      <c r="G11" s="214">
        <f aca="true" t="shared" si="0" ref="G11:O11">G12+G13</f>
        <v>22</v>
      </c>
      <c r="H11" s="214">
        <f t="shared" si="0"/>
        <v>0</v>
      </c>
      <c r="I11" s="214">
        <f t="shared" si="0"/>
        <v>28</v>
      </c>
      <c r="J11" s="214">
        <f t="shared" si="0"/>
        <v>19</v>
      </c>
      <c r="K11" s="214">
        <f t="shared" si="0"/>
        <v>0</v>
      </c>
      <c r="L11" s="214">
        <f t="shared" si="0"/>
        <v>0</v>
      </c>
      <c r="M11" s="214">
        <f t="shared" si="0"/>
        <v>0</v>
      </c>
      <c r="N11" s="214">
        <f t="shared" si="0"/>
        <v>0</v>
      </c>
      <c r="O11" s="214">
        <f t="shared" si="0"/>
        <v>0</v>
      </c>
      <c r="P11" s="264">
        <f>C11+'M1-CT'!C11</f>
        <v>732</v>
      </c>
      <c r="Q11" s="259"/>
      <c r="R11" s="260"/>
      <c r="S11" s="260"/>
      <c r="T11" s="260"/>
      <c r="U11" s="260"/>
    </row>
    <row r="12" spans="1:21" s="90" customFormat="1" ht="22.5" customHeight="1">
      <c r="A12" s="51">
        <v>1</v>
      </c>
      <c r="B12" s="52" t="s">
        <v>96</v>
      </c>
      <c r="C12" s="213">
        <f>D12+E12+H12+I12+J12+K12+L12+M12+N12+O12</f>
        <v>239</v>
      </c>
      <c r="D12" s="215">
        <v>199</v>
      </c>
      <c r="E12" s="214">
        <f>F12+G12</f>
        <v>16</v>
      </c>
      <c r="F12" s="215"/>
      <c r="G12" s="215">
        <v>16</v>
      </c>
      <c r="H12" s="215"/>
      <c r="I12" s="215">
        <v>8</v>
      </c>
      <c r="J12" s="215">
        <v>16</v>
      </c>
      <c r="K12" s="215"/>
      <c r="L12" s="215"/>
      <c r="M12" s="215"/>
      <c r="N12" s="206"/>
      <c r="O12" s="206"/>
      <c r="P12" s="261">
        <f>C12+'M1-CT'!C12</f>
        <v>357</v>
      </c>
      <c r="Q12" s="261"/>
      <c r="R12" s="262"/>
      <c r="S12" s="262"/>
      <c r="T12" s="262"/>
      <c r="U12" s="262"/>
    </row>
    <row r="13" spans="1:21" s="90" customFormat="1" ht="22.5" customHeight="1">
      <c r="A13" s="51">
        <v>2</v>
      </c>
      <c r="B13" s="52" t="s">
        <v>97</v>
      </c>
      <c r="C13" s="213">
        <f>D13+E13+H13+I13+J13+K13+L13+M13+N13+O13</f>
        <v>98</v>
      </c>
      <c r="D13" s="205">
        <v>69</v>
      </c>
      <c r="E13" s="214">
        <f>F13+G13</f>
        <v>6</v>
      </c>
      <c r="F13" s="205"/>
      <c r="G13" s="205">
        <v>6</v>
      </c>
      <c r="H13" s="205"/>
      <c r="I13" s="205">
        <v>20</v>
      </c>
      <c r="J13" s="205">
        <v>3</v>
      </c>
      <c r="K13" s="205"/>
      <c r="L13" s="205"/>
      <c r="M13" s="205"/>
      <c r="N13" s="206"/>
      <c r="O13" s="206"/>
      <c r="P13" s="261">
        <f>C13+'M1-CT'!C13</f>
        <v>375</v>
      </c>
      <c r="Q13" s="261"/>
      <c r="R13" s="262"/>
      <c r="S13" s="262"/>
      <c r="T13" s="262"/>
      <c r="U13" s="262"/>
    </row>
    <row r="14" spans="1:21" ht="22.5" customHeight="1">
      <c r="A14" s="53" t="s">
        <v>1</v>
      </c>
      <c r="B14" s="68" t="s">
        <v>98</v>
      </c>
      <c r="C14" s="213">
        <f>D14+E14+H14+I14+J14+K14+L14+M14+N14+O14</f>
        <v>3</v>
      </c>
      <c r="D14" s="205"/>
      <c r="E14" s="214">
        <f>F14+G14</f>
        <v>1</v>
      </c>
      <c r="F14" s="205"/>
      <c r="G14" s="205">
        <v>1</v>
      </c>
      <c r="H14" s="205"/>
      <c r="I14" s="205">
        <v>2</v>
      </c>
      <c r="J14" s="205">
        <v>0</v>
      </c>
      <c r="K14" s="205"/>
      <c r="L14" s="205"/>
      <c r="M14" s="205"/>
      <c r="N14" s="206"/>
      <c r="O14" s="206"/>
      <c r="P14" s="261">
        <f>C14+'M1-CT'!C14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C15+'M1-CT'!C15</f>
        <v>0</v>
      </c>
      <c r="Q15" s="259"/>
      <c r="R15" s="260"/>
      <c r="S15" s="260"/>
      <c r="T15" s="260"/>
      <c r="U15" s="260"/>
    </row>
    <row r="16" spans="1:21" ht="22.5" customHeight="1">
      <c r="A16" s="53" t="s">
        <v>100</v>
      </c>
      <c r="B16" s="68" t="s">
        <v>101</v>
      </c>
      <c r="C16" s="213">
        <f>C17+C25</f>
        <v>334</v>
      </c>
      <c r="D16" s="213">
        <f>D17+D25</f>
        <v>268</v>
      </c>
      <c r="E16" s="213">
        <f>E17+E25</f>
        <v>21</v>
      </c>
      <c r="F16" s="213">
        <f>F17+F25</f>
        <v>0</v>
      </c>
      <c r="G16" s="213">
        <f aca="true" t="shared" si="1" ref="G16:O16">G17+G25</f>
        <v>21</v>
      </c>
      <c r="H16" s="213">
        <f t="shared" si="1"/>
        <v>0</v>
      </c>
      <c r="I16" s="213">
        <f t="shared" si="1"/>
        <v>26</v>
      </c>
      <c r="J16" s="213">
        <f t="shared" si="1"/>
        <v>19</v>
      </c>
      <c r="K16" s="213">
        <f t="shared" si="1"/>
        <v>0</v>
      </c>
      <c r="L16" s="213">
        <f t="shared" si="1"/>
        <v>0</v>
      </c>
      <c r="M16" s="213">
        <f t="shared" si="1"/>
        <v>0</v>
      </c>
      <c r="N16" s="213">
        <f t="shared" si="1"/>
        <v>0</v>
      </c>
      <c r="O16" s="213">
        <f t="shared" si="1"/>
        <v>0</v>
      </c>
      <c r="P16" s="264">
        <f>C16+'M1-CT'!C16</f>
        <v>728</v>
      </c>
      <c r="Q16" s="260"/>
      <c r="R16" s="260"/>
      <c r="S16" s="260"/>
      <c r="T16" s="260"/>
      <c r="U16" s="260"/>
    </row>
    <row r="17" spans="1:21" ht="22.5" customHeight="1">
      <c r="A17" s="53" t="s">
        <v>39</v>
      </c>
      <c r="B17" s="69" t="s">
        <v>102</v>
      </c>
      <c r="C17" s="213">
        <f>SUM(C18:C24)</f>
        <v>324</v>
      </c>
      <c r="D17" s="213">
        <f>SUM(D18:D24)</f>
        <v>258</v>
      </c>
      <c r="E17" s="213">
        <f>F17+G17</f>
        <v>21</v>
      </c>
      <c r="F17" s="213">
        <f>SUM(F18:F24)</f>
        <v>0</v>
      </c>
      <c r="G17" s="213">
        <f aca="true" t="shared" si="2" ref="G17:O17">SUM(G18:G24)</f>
        <v>21</v>
      </c>
      <c r="H17" s="213">
        <f t="shared" si="2"/>
        <v>0</v>
      </c>
      <c r="I17" s="213">
        <f t="shared" si="2"/>
        <v>26</v>
      </c>
      <c r="J17" s="213">
        <f t="shared" si="2"/>
        <v>19</v>
      </c>
      <c r="K17" s="213">
        <f t="shared" si="2"/>
        <v>0</v>
      </c>
      <c r="L17" s="213">
        <f t="shared" si="2"/>
        <v>0</v>
      </c>
      <c r="M17" s="213">
        <f t="shared" si="2"/>
        <v>0</v>
      </c>
      <c r="N17" s="213">
        <f t="shared" si="2"/>
        <v>0</v>
      </c>
      <c r="O17" s="213">
        <f t="shared" si="2"/>
        <v>0</v>
      </c>
      <c r="P17" s="264">
        <f>C17+'M1-CT'!C17</f>
        <v>689</v>
      </c>
      <c r="Q17" s="260"/>
      <c r="R17" s="260"/>
      <c r="S17" s="260"/>
      <c r="T17" s="260"/>
      <c r="U17" s="260"/>
    </row>
    <row r="18" spans="1:21" ht="22.5" customHeight="1">
      <c r="A18" s="51" t="s">
        <v>41</v>
      </c>
      <c r="B18" s="52" t="s">
        <v>103</v>
      </c>
      <c r="C18" s="213">
        <f aca="true" t="shared" si="3" ref="C18:C24">D18+E18+H18+I18+J18+K18+L18+M18+N18+O18</f>
        <v>21</v>
      </c>
      <c r="D18" s="212">
        <v>19</v>
      </c>
      <c r="E18" s="217">
        <f aca="true" t="shared" si="4" ref="E18:E25">F18+G18</f>
        <v>2</v>
      </c>
      <c r="F18" s="212"/>
      <c r="G18" s="212">
        <v>2</v>
      </c>
      <c r="H18" s="212"/>
      <c r="I18" s="212">
        <v>0</v>
      </c>
      <c r="J18" s="212">
        <v>0</v>
      </c>
      <c r="K18" s="212"/>
      <c r="L18" s="212"/>
      <c r="M18" s="212"/>
      <c r="N18" s="206"/>
      <c r="O18" s="206"/>
      <c r="P18" s="261">
        <f>C18+'M1-CT'!C18</f>
        <v>210</v>
      </c>
      <c r="Q18" s="260"/>
      <c r="R18" s="260"/>
      <c r="S18" s="260"/>
      <c r="T18" s="260"/>
      <c r="U18" s="260"/>
    </row>
    <row r="19" spans="1:21" ht="15.75">
      <c r="A19" s="51" t="s">
        <v>42</v>
      </c>
      <c r="B19" s="52" t="s">
        <v>104</v>
      </c>
      <c r="C19" s="213">
        <f t="shared" si="3"/>
        <v>0</v>
      </c>
      <c r="D19" s="212">
        <v>0</v>
      </c>
      <c r="E19" s="217">
        <f t="shared" si="4"/>
        <v>0</v>
      </c>
      <c r="F19" s="212"/>
      <c r="G19" s="212"/>
      <c r="H19" s="212"/>
      <c r="I19" s="212"/>
      <c r="J19" s="212">
        <v>0</v>
      </c>
      <c r="K19" s="212"/>
      <c r="L19" s="212"/>
      <c r="M19" s="212"/>
      <c r="N19" s="206"/>
      <c r="O19" s="206"/>
      <c r="P19" s="261">
        <f>C19+'M1-CT'!C19</f>
        <v>0</v>
      </c>
      <c r="Q19" s="260"/>
      <c r="R19" s="260"/>
      <c r="S19" s="260"/>
      <c r="T19" s="260"/>
      <c r="U19" s="260"/>
    </row>
    <row r="20" spans="1:21" ht="15.75">
      <c r="A20" s="51" t="s">
        <v>105</v>
      </c>
      <c r="B20" s="52" t="s">
        <v>106</v>
      </c>
      <c r="C20" s="213">
        <f t="shared" si="3"/>
        <v>289</v>
      </c>
      <c r="D20" s="212">
        <v>227</v>
      </c>
      <c r="E20" s="217">
        <f t="shared" si="4"/>
        <v>19</v>
      </c>
      <c r="F20" s="212"/>
      <c r="G20" s="212">
        <v>19</v>
      </c>
      <c r="H20" s="212"/>
      <c r="I20" s="212">
        <v>26</v>
      </c>
      <c r="J20" s="212">
        <v>17</v>
      </c>
      <c r="K20" s="212"/>
      <c r="L20" s="212"/>
      <c r="M20" s="212"/>
      <c r="N20" s="206"/>
      <c r="O20" s="206"/>
      <c r="P20" s="261">
        <f>C20+'M1-CT'!C20</f>
        <v>462</v>
      </c>
      <c r="Q20" s="260"/>
      <c r="R20" s="260"/>
      <c r="S20" s="260"/>
      <c r="T20" s="260"/>
      <c r="U20" s="260"/>
    </row>
    <row r="21" spans="1:21" ht="22.5" customHeight="1">
      <c r="A21" s="51" t="s">
        <v>107</v>
      </c>
      <c r="B21" s="52" t="s">
        <v>108</v>
      </c>
      <c r="C21" s="213">
        <f t="shared" si="3"/>
        <v>13</v>
      </c>
      <c r="D21" s="205">
        <v>11</v>
      </c>
      <c r="E21" s="217">
        <f t="shared" si="4"/>
        <v>0</v>
      </c>
      <c r="F21" s="205"/>
      <c r="G21" s="205"/>
      <c r="H21" s="205"/>
      <c r="I21" s="205">
        <v>0</v>
      </c>
      <c r="J21" s="205">
        <v>2</v>
      </c>
      <c r="K21" s="205"/>
      <c r="L21" s="205"/>
      <c r="M21" s="205"/>
      <c r="N21" s="206"/>
      <c r="O21" s="206"/>
      <c r="P21" s="261">
        <f>C21+'M1-CT'!C21</f>
        <v>16</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C22+'M1-CT'!C22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C23+'M1-CT'!C23</f>
        <v>0</v>
      </c>
      <c r="Q23" s="260"/>
      <c r="R23" s="260"/>
      <c r="S23" s="260"/>
      <c r="T23" s="260"/>
      <c r="U23" s="260"/>
    </row>
    <row r="24" spans="1:21" ht="22.5" customHeight="1">
      <c r="A24" s="51" t="s">
        <v>113</v>
      </c>
      <c r="B24" s="52" t="s">
        <v>114</v>
      </c>
      <c r="C24" s="213">
        <f t="shared" si="3"/>
        <v>1</v>
      </c>
      <c r="D24" s="205">
        <v>1</v>
      </c>
      <c r="E24" s="217">
        <f t="shared" si="4"/>
        <v>0</v>
      </c>
      <c r="F24" s="205"/>
      <c r="G24" s="205"/>
      <c r="H24" s="205"/>
      <c r="I24" s="205"/>
      <c r="J24" s="205"/>
      <c r="K24" s="205"/>
      <c r="L24" s="205"/>
      <c r="M24" s="205"/>
      <c r="N24" s="206"/>
      <c r="O24" s="206"/>
      <c r="P24" s="261">
        <f>C24+'M1-CT'!C24</f>
        <v>1</v>
      </c>
      <c r="Q24" s="260"/>
      <c r="R24" s="260"/>
      <c r="S24" s="260"/>
      <c r="T24" s="260"/>
      <c r="U24" s="260"/>
    </row>
    <row r="25" spans="1:21" ht="22.5" customHeight="1">
      <c r="A25" s="53" t="s">
        <v>40</v>
      </c>
      <c r="B25" s="68" t="s">
        <v>115</v>
      </c>
      <c r="C25" s="213">
        <f>D25+E25+H25+I25+J25+K25+L25+M25+N25+O25</f>
        <v>10</v>
      </c>
      <c r="D25" s="205">
        <v>10</v>
      </c>
      <c r="E25" s="217">
        <f t="shared" si="4"/>
        <v>0</v>
      </c>
      <c r="F25" s="205"/>
      <c r="G25" s="205">
        <v>0</v>
      </c>
      <c r="H25" s="205"/>
      <c r="I25" s="205">
        <v>0</v>
      </c>
      <c r="J25" s="205"/>
      <c r="K25" s="205"/>
      <c r="L25" s="205"/>
      <c r="M25" s="205"/>
      <c r="N25" s="206"/>
      <c r="O25" s="206"/>
      <c r="P25" s="261">
        <f>C25+'M1-CT'!C25</f>
        <v>39</v>
      </c>
      <c r="Q25" s="260"/>
      <c r="R25" s="260"/>
      <c r="S25" s="260"/>
      <c r="T25" s="260"/>
      <c r="U25" s="260"/>
    </row>
    <row r="26" spans="1:21" ht="32.25" customHeight="1">
      <c r="A26" s="54" t="s">
        <v>45</v>
      </c>
      <c r="B26" s="55" t="s">
        <v>116</v>
      </c>
      <c r="C26" s="231">
        <f>(C18+C19)/C17*100</f>
        <v>6.481481481481481</v>
      </c>
      <c r="D26" s="231">
        <f aca="true" t="shared" si="5" ref="D26:O26">(D18+D19)/D17*100</f>
        <v>7.3643410852713185</v>
      </c>
      <c r="E26" s="231">
        <f t="shared" si="5"/>
        <v>9.523809523809524</v>
      </c>
      <c r="F26" s="231" t="e">
        <f t="shared" si="5"/>
        <v>#DIV/0!</v>
      </c>
      <c r="G26" s="231">
        <f t="shared" si="5"/>
        <v>9.523809523809524</v>
      </c>
      <c r="H26" s="231" t="e">
        <f t="shared" si="5"/>
        <v>#DIV/0!</v>
      </c>
      <c r="I26" s="231">
        <f t="shared" si="5"/>
        <v>0</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61.xml><?xml version="1.0" encoding="utf-8"?>
<worksheet xmlns="http://schemas.openxmlformats.org/spreadsheetml/2006/main" xmlns:r="http://schemas.openxmlformats.org/officeDocument/2006/relationships">
  <dimension ref="A1:C40"/>
  <sheetViews>
    <sheetView zoomScalePageLayoutView="0" workbookViewId="0" topLeftCell="A1">
      <selection activeCell="K13"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IF(SUM(C5:C13)='M2-CT'!C21,SUM(C5:C13),"SAI")</f>
        <v>13</v>
      </c>
    </row>
    <row r="5" spans="1:3" s="9" customFormat="1" ht="15" customHeight="1">
      <c r="A5" s="93" t="s">
        <v>41</v>
      </c>
      <c r="B5" s="78" t="s">
        <v>132</v>
      </c>
      <c r="C5" s="208"/>
    </row>
    <row r="6" spans="1:3" s="9" customFormat="1" ht="15" customHeight="1">
      <c r="A6" s="93" t="s">
        <v>42</v>
      </c>
      <c r="B6" s="78" t="s">
        <v>134</v>
      </c>
      <c r="C6" s="208">
        <v>6</v>
      </c>
    </row>
    <row r="7" spans="1:3" s="9" customFormat="1" ht="15" customHeight="1">
      <c r="A7" s="93" t="s">
        <v>105</v>
      </c>
      <c r="B7" s="78" t="s">
        <v>144</v>
      </c>
      <c r="C7" s="208">
        <v>0</v>
      </c>
    </row>
    <row r="8" spans="1:3" s="9" customFormat="1" ht="15" customHeight="1">
      <c r="A8" s="93" t="s">
        <v>107</v>
      </c>
      <c r="B8" s="78" t="s">
        <v>136</v>
      </c>
      <c r="C8" s="208">
        <v>7</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IF(SUM(C15:C16)='M2-CT'!C22,SUM(C15:C16),"SAI")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IF(SUM(C18:C20)='M2-CT'!C24,SUM(C18:C20),"SAI")</f>
        <v>1</v>
      </c>
    </row>
    <row r="18" spans="1:3" s="9" customFormat="1" ht="15" customHeight="1">
      <c r="A18" s="93" t="s">
        <v>125</v>
      </c>
      <c r="B18" s="78" t="s">
        <v>161</v>
      </c>
      <c r="C18" s="208">
        <v>0</v>
      </c>
    </row>
    <row r="19" spans="1:3" s="9" customFormat="1" ht="15" customHeight="1">
      <c r="A19" s="93" t="s">
        <v>127</v>
      </c>
      <c r="B19" s="78" t="s">
        <v>128</v>
      </c>
      <c r="C19" s="208">
        <v>1</v>
      </c>
    </row>
    <row r="20" spans="1:3" s="9" customFormat="1" ht="15" customHeight="1">
      <c r="A20" s="93" t="s">
        <v>129</v>
      </c>
      <c r="B20" s="78" t="s">
        <v>130</v>
      </c>
      <c r="C20" s="208">
        <v>0</v>
      </c>
    </row>
    <row r="21" spans="1:3" s="9" customFormat="1" ht="15" customHeight="1">
      <c r="A21" s="93" t="s">
        <v>61</v>
      </c>
      <c r="B21" s="8" t="s">
        <v>217</v>
      </c>
      <c r="C21" s="209">
        <f>IF(SUM(C22:C28)='M2-CT'!C19,SUM(C22:C28),"SAI")</f>
        <v>0</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0</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IF(SUM(C30:C32)='M2-CT'!C25,SUM(C30:C32),"SAI")</f>
        <v>10</v>
      </c>
    </row>
    <row r="30" spans="1:3" ht="15" customHeight="1">
      <c r="A30" s="93" t="s">
        <v>141</v>
      </c>
      <c r="B30" s="78" t="s">
        <v>132</v>
      </c>
      <c r="C30" s="218">
        <v>10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W63"/>
  <sheetViews>
    <sheetView zoomScalePageLayoutView="0" workbookViewId="0" topLeftCell="A1">
      <selection activeCell="K13"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290"/>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286" t="s">
        <v>179</v>
      </c>
      <c r="G9" s="291" t="s">
        <v>180</v>
      </c>
      <c r="H9" s="687"/>
      <c r="I9" s="687"/>
      <c r="J9" s="687"/>
      <c r="K9" s="687"/>
      <c r="L9" s="687"/>
      <c r="M9" s="687"/>
      <c r="N9" s="685"/>
      <c r="O9" s="287"/>
      <c r="P9" s="287"/>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1407864</v>
      </c>
      <c r="D11" s="250">
        <f>D12+D13</f>
        <v>315075</v>
      </c>
      <c r="E11" s="250">
        <f>F11+G11</f>
        <v>247591</v>
      </c>
      <c r="F11" s="250">
        <f>F12+F13</f>
        <v>0</v>
      </c>
      <c r="G11" s="250">
        <f aca="true" t="shared" si="0" ref="G11:N11">G12+G13</f>
        <v>247591</v>
      </c>
      <c r="H11" s="250">
        <f t="shared" si="0"/>
        <v>0</v>
      </c>
      <c r="I11" s="250">
        <f t="shared" si="0"/>
        <v>402925</v>
      </c>
      <c r="J11" s="250">
        <f t="shared" si="0"/>
        <v>442273</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769210</v>
      </c>
      <c r="D12" s="251">
        <v>120641</v>
      </c>
      <c r="E12" s="250">
        <f>F12+G12</f>
        <v>139005</v>
      </c>
      <c r="F12" s="251">
        <v>0</v>
      </c>
      <c r="G12" s="251">
        <v>139005</v>
      </c>
      <c r="H12" s="251"/>
      <c r="I12" s="251">
        <v>240287</v>
      </c>
      <c r="J12" s="251">
        <v>269277</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638654</v>
      </c>
      <c r="D13" s="253">
        <v>194434</v>
      </c>
      <c r="E13" s="250">
        <f>F13+G13</f>
        <v>108586</v>
      </c>
      <c r="F13" s="253"/>
      <c r="G13" s="253">
        <v>108586</v>
      </c>
      <c r="H13" s="253">
        <v>0</v>
      </c>
      <c r="I13" s="253">
        <v>162638</v>
      </c>
      <c r="J13" s="253">
        <v>172996</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1020</v>
      </c>
      <c r="D14" s="253">
        <v>0</v>
      </c>
      <c r="E14" s="250">
        <f>F14+G14</f>
        <v>1020</v>
      </c>
      <c r="F14" s="253"/>
      <c r="G14" s="253">
        <v>1020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1406844</v>
      </c>
      <c r="D16" s="249">
        <f>D17+D26</f>
        <v>315075</v>
      </c>
      <c r="E16" s="249">
        <f aca="true" t="shared" si="1" ref="E16:N16">E17+E26</f>
        <v>246571</v>
      </c>
      <c r="F16" s="249">
        <f>F17+F26</f>
        <v>0</v>
      </c>
      <c r="G16" s="249">
        <f t="shared" si="1"/>
        <v>246571</v>
      </c>
      <c r="H16" s="249">
        <f t="shared" si="1"/>
        <v>0</v>
      </c>
      <c r="I16" s="249">
        <f t="shared" si="1"/>
        <v>402925</v>
      </c>
      <c r="J16" s="249">
        <f t="shared" si="1"/>
        <v>442273</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1306789</v>
      </c>
      <c r="D17" s="249">
        <f>SUM(D18:D25)</f>
        <v>280596</v>
      </c>
      <c r="E17" s="250">
        <f>F17+G17</f>
        <v>182045</v>
      </c>
      <c r="F17" s="249">
        <f>SUM(F18:F25)</f>
        <v>0</v>
      </c>
      <c r="G17" s="249">
        <f aca="true" t="shared" si="2" ref="G17:N17">SUM(G18:G25)</f>
        <v>182045</v>
      </c>
      <c r="H17" s="249">
        <f t="shared" si="2"/>
        <v>0</v>
      </c>
      <c r="I17" s="249">
        <f t="shared" si="2"/>
        <v>401875</v>
      </c>
      <c r="J17" s="249">
        <f t="shared" si="2"/>
        <v>442273</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369281</v>
      </c>
      <c r="D18" s="254">
        <v>215185</v>
      </c>
      <c r="E18" s="250">
        <f>F18+G18</f>
        <v>78863</v>
      </c>
      <c r="F18" s="254"/>
      <c r="G18" s="254">
        <v>78863</v>
      </c>
      <c r="H18" s="254">
        <v>0</v>
      </c>
      <c r="I18" s="254">
        <v>17114</v>
      </c>
      <c r="J18" s="254">
        <v>58119</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888814</v>
      </c>
      <c r="D21" s="254">
        <v>58139</v>
      </c>
      <c r="E21" s="250">
        <f t="shared" si="4"/>
        <v>103182</v>
      </c>
      <c r="F21" s="254"/>
      <c r="G21" s="254">
        <v>103182</v>
      </c>
      <c r="H21" s="254"/>
      <c r="I21" s="254">
        <v>384761</v>
      </c>
      <c r="J21" s="254">
        <v>342732</v>
      </c>
      <c r="K21" s="254"/>
      <c r="L21" s="254"/>
      <c r="M21" s="254"/>
      <c r="N21" s="252">
        <v>0</v>
      </c>
      <c r="O21" s="255"/>
      <c r="P21" s="257"/>
      <c r="Q21" s="256"/>
      <c r="R21" s="256"/>
      <c r="S21" s="256"/>
      <c r="T21" s="256"/>
      <c r="U21" s="256"/>
      <c r="V21" s="256"/>
      <c r="W21" s="256"/>
    </row>
    <row r="22" spans="1:23" ht="21" customHeight="1">
      <c r="A22" s="111" t="s">
        <v>109</v>
      </c>
      <c r="B22" s="112" t="s">
        <v>108</v>
      </c>
      <c r="C22" s="249">
        <f t="shared" si="3"/>
        <v>48694</v>
      </c>
      <c r="D22" s="253">
        <v>7272</v>
      </c>
      <c r="E22" s="250">
        <f t="shared" si="4"/>
        <v>0</v>
      </c>
      <c r="F22" s="253"/>
      <c r="G22" s="253">
        <v>0</v>
      </c>
      <c r="H22" s="253"/>
      <c r="I22" s="253">
        <v>0</v>
      </c>
      <c r="J22" s="253">
        <v>41422</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100055</v>
      </c>
      <c r="D26" s="253">
        <v>34479</v>
      </c>
      <c r="E26" s="250">
        <f t="shared" si="4"/>
        <v>64526</v>
      </c>
      <c r="F26" s="253">
        <v>0</v>
      </c>
      <c r="G26" s="253">
        <v>64526</v>
      </c>
      <c r="H26" s="253"/>
      <c r="I26" s="253">
        <v>1050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28.258655375887002</v>
      </c>
      <c r="D27" s="230">
        <f aca="true" t="shared" si="5" ref="D27:N27">(D18+D19+D20)/D17*100</f>
        <v>76.68854866070792</v>
      </c>
      <c r="E27" s="230">
        <f t="shared" si="5"/>
        <v>43.32060754209124</v>
      </c>
      <c r="F27" s="230" t="e">
        <f t="shared" si="5"/>
        <v>#DIV/0!</v>
      </c>
      <c r="G27" s="230">
        <f t="shared" si="5"/>
        <v>43.32060754209124</v>
      </c>
      <c r="H27" s="230" t="e">
        <f t="shared" si="5"/>
        <v>#DIV/0!</v>
      </c>
      <c r="I27" s="230">
        <f t="shared" si="5"/>
        <v>4.258538102643858</v>
      </c>
      <c r="J27" s="230">
        <f t="shared" si="5"/>
        <v>13.140978535881684</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289"/>
      <c r="J40" s="289"/>
      <c r="K40" s="100"/>
      <c r="L40" s="100"/>
      <c r="M40" s="100"/>
    </row>
    <row r="41" spans="1:13" ht="17.25">
      <c r="A41" s="124"/>
      <c r="B41" s="709"/>
      <c r="C41" s="709"/>
      <c r="D41" s="709"/>
      <c r="E41" s="709"/>
      <c r="F41" s="709"/>
      <c r="G41" s="288"/>
      <c r="H41" s="288"/>
      <c r="I41" s="100"/>
      <c r="J41" s="100"/>
      <c r="K41" s="100"/>
      <c r="L41" s="100"/>
      <c r="M41" s="100"/>
    </row>
    <row r="42" spans="1:13" ht="15.75">
      <c r="A42" s="124"/>
      <c r="B42" s="710"/>
      <c r="C42" s="710"/>
      <c r="D42" s="710"/>
      <c r="E42" s="710"/>
      <c r="F42" s="710"/>
      <c r="G42" s="289"/>
      <c r="H42" s="289"/>
      <c r="I42" s="100"/>
      <c r="J42" s="100"/>
      <c r="K42" s="126"/>
      <c r="L42" s="126"/>
      <c r="M42" s="126"/>
    </row>
    <row r="43" spans="1:13" ht="15">
      <c r="A43" s="124"/>
      <c r="B43" s="710"/>
      <c r="C43" s="710"/>
      <c r="D43" s="710"/>
      <c r="E43" s="710"/>
      <c r="F43" s="710"/>
      <c r="G43" s="289"/>
      <c r="H43" s="289"/>
      <c r="I43" s="100"/>
      <c r="J43" s="100"/>
      <c r="K43" s="100"/>
      <c r="L43" s="100"/>
      <c r="M43" s="100"/>
    </row>
    <row r="44" spans="1:13" ht="15">
      <c r="A44" s="124"/>
      <c r="B44" s="710"/>
      <c r="C44" s="710"/>
      <c r="D44" s="710"/>
      <c r="E44" s="710"/>
      <c r="F44" s="710"/>
      <c r="G44" s="289"/>
      <c r="H44" s="289"/>
      <c r="I44" s="100"/>
      <c r="J44" s="100"/>
      <c r="K44" s="100"/>
      <c r="L44" s="100"/>
      <c r="M44" s="100"/>
    </row>
    <row r="45" spans="1:13" ht="15">
      <c r="A45" s="124"/>
      <c r="B45" s="710"/>
      <c r="C45" s="710"/>
      <c r="D45" s="710"/>
      <c r="E45" s="710"/>
      <c r="F45" s="710"/>
      <c r="G45" s="289"/>
      <c r="H45" s="289"/>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63.xml><?xml version="1.0" encoding="utf-8"?>
<worksheet xmlns="http://schemas.openxmlformats.org/spreadsheetml/2006/main" xmlns:r="http://schemas.openxmlformats.org/officeDocument/2006/relationships">
  <dimension ref="A1:D41"/>
  <sheetViews>
    <sheetView zoomScalePageLayoutView="0" workbookViewId="0" topLeftCell="A7">
      <selection activeCell="K13"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IF(SUM(C5:C11)='M3-CT'!C22,SUM(C5:C11),"SAI")</f>
        <v>48694</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48694</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IF(SUM(C13:C14)='M3-CT'!C23,SUM(C13:C14),"SAI")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IF(SUM(C16:C18)='M3-CT'!C25,SUM(C16:C18),"SAI")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IF(SUM(C20:C25)='M3-CT'!C19,SUM(C20:C25),"SAI")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IF(SUM(C27:C29)='M3-CT'!C26,SUM(C27:C29),"SAI")</f>
        <v>100055</v>
      </c>
    </row>
    <row r="27" spans="1:3" s="132" customFormat="1" ht="14.25" customHeight="1">
      <c r="A27" s="134" t="s">
        <v>141</v>
      </c>
      <c r="B27" s="140" t="s">
        <v>132</v>
      </c>
      <c r="C27" s="222">
        <v>100055</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84"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Q62"/>
  <sheetViews>
    <sheetView zoomScalePageLayoutView="0" workbookViewId="0" topLeftCell="A7">
      <selection activeCell="K13"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282"/>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286" t="s">
        <v>93</v>
      </c>
      <c r="G9" s="291" t="s">
        <v>94</v>
      </c>
      <c r="H9" s="687"/>
      <c r="I9" s="687"/>
      <c r="J9" s="687"/>
      <c r="K9" s="687"/>
      <c r="L9" s="687"/>
      <c r="M9" s="687"/>
      <c r="N9" s="687"/>
      <c r="O9" s="687"/>
      <c r="P9" s="287"/>
      <c r="Q9" s="287"/>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40992273</v>
      </c>
      <c r="D11" s="244">
        <f>D12+D13</f>
        <v>15912253</v>
      </c>
      <c r="E11" s="244">
        <f>F11+G11</f>
        <v>440824</v>
      </c>
      <c r="F11" s="244">
        <f>F12+F13</f>
        <v>0</v>
      </c>
      <c r="G11" s="244">
        <f aca="true" t="shared" si="0" ref="G11:O11">G12+G13</f>
        <v>440824</v>
      </c>
      <c r="H11" s="244">
        <f t="shared" si="0"/>
        <v>0</v>
      </c>
      <c r="I11" s="244">
        <f t="shared" si="0"/>
        <v>2585841</v>
      </c>
      <c r="J11" s="244">
        <f t="shared" si="0"/>
        <v>22053355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31696625</v>
      </c>
      <c r="D12" s="247">
        <v>11114030</v>
      </c>
      <c r="E12" s="244">
        <f aca="true" t="shared" si="1" ref="E12:E25">F12+G12</f>
        <v>266978</v>
      </c>
      <c r="F12" s="247"/>
      <c r="G12" s="247">
        <v>266978</v>
      </c>
      <c r="H12" s="247"/>
      <c r="I12" s="247">
        <v>1424162</v>
      </c>
      <c r="J12" s="247">
        <v>18891455</v>
      </c>
      <c r="K12" s="247"/>
      <c r="L12" s="247"/>
      <c r="M12" s="247"/>
      <c r="N12" s="247"/>
      <c r="O12" s="247"/>
      <c r="P12" s="127"/>
      <c r="Q12" s="127"/>
    </row>
    <row r="13" spans="1:17" ht="21" customHeight="1">
      <c r="A13" s="111">
        <v>2</v>
      </c>
      <c r="B13" s="112" t="s">
        <v>97</v>
      </c>
      <c r="C13" s="244">
        <f>D13+E13+H13+I13+J13+K13+L13+M13+N13+O13</f>
        <v>9295648</v>
      </c>
      <c r="D13" s="247">
        <f>4799220-997</f>
        <v>4798223</v>
      </c>
      <c r="E13" s="244">
        <f t="shared" si="1"/>
        <v>173846</v>
      </c>
      <c r="F13" s="247"/>
      <c r="G13" s="247">
        <v>173846</v>
      </c>
      <c r="H13" s="247"/>
      <c r="I13" s="247">
        <v>1161679</v>
      </c>
      <c r="J13" s="247">
        <v>3161900</v>
      </c>
      <c r="K13" s="247"/>
      <c r="L13" s="247"/>
      <c r="M13" s="247"/>
      <c r="N13" s="247"/>
      <c r="O13" s="247"/>
      <c r="P13" s="127"/>
      <c r="Q13" s="127"/>
    </row>
    <row r="14" spans="1:17" ht="21" customHeight="1">
      <c r="A14" s="113" t="s">
        <v>1</v>
      </c>
      <c r="B14" s="114" t="s">
        <v>98</v>
      </c>
      <c r="C14" s="244">
        <f>D14+E14+H14+I14+J14+K14+L14+M14+N14+O14</f>
        <v>43075</v>
      </c>
      <c r="D14" s="247"/>
      <c r="E14" s="244">
        <f t="shared" si="1"/>
        <v>8000</v>
      </c>
      <c r="F14" s="247"/>
      <c r="G14" s="247">
        <v>8000</v>
      </c>
      <c r="H14" s="247"/>
      <c r="I14" s="247">
        <v>35075</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40949198</v>
      </c>
      <c r="D16" s="244">
        <f>D17+D25</f>
        <v>15912253</v>
      </c>
      <c r="E16" s="244">
        <f t="shared" si="1"/>
        <v>432824</v>
      </c>
      <c r="F16" s="244">
        <f>F17+F25</f>
        <v>0</v>
      </c>
      <c r="G16" s="244">
        <f aca="true" t="shared" si="2" ref="G16:O16">G17+G25</f>
        <v>432824</v>
      </c>
      <c r="H16" s="244">
        <f t="shared" si="2"/>
        <v>0</v>
      </c>
      <c r="I16" s="244">
        <f t="shared" si="2"/>
        <v>2550766</v>
      </c>
      <c r="J16" s="244">
        <f t="shared" si="2"/>
        <v>22053355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40626088</v>
      </c>
      <c r="D17" s="244">
        <f>SUM(D18:D24)</f>
        <v>15589143</v>
      </c>
      <c r="E17" s="244">
        <f t="shared" si="1"/>
        <v>432824</v>
      </c>
      <c r="F17" s="244">
        <f>SUM(F18:F24)</f>
        <v>0</v>
      </c>
      <c r="G17" s="244">
        <f>SUM(G18:G24)</f>
        <v>432824</v>
      </c>
      <c r="H17" s="244">
        <f>SUM(H18:H24)</f>
        <v>0</v>
      </c>
      <c r="I17" s="244">
        <f aca="true" t="shared" si="3" ref="I17:O17">SUM(I18:I24)</f>
        <v>2550766</v>
      </c>
      <c r="J17" s="244">
        <f t="shared" si="3"/>
        <v>22053355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2610740</v>
      </c>
      <c r="D18" s="247">
        <f>2563290-800</f>
        <v>2562490</v>
      </c>
      <c r="E18" s="244">
        <f t="shared" si="1"/>
        <v>48250</v>
      </c>
      <c r="F18" s="247"/>
      <c r="G18" s="247">
        <v>48250</v>
      </c>
      <c r="H18" s="247"/>
      <c r="I18" s="247">
        <v>0</v>
      </c>
      <c r="J18" s="247">
        <v>0</v>
      </c>
      <c r="K18" s="247"/>
      <c r="L18" s="247"/>
      <c r="M18" s="247"/>
      <c r="N18" s="247"/>
      <c r="O18" s="247"/>
      <c r="P18" s="127"/>
      <c r="Q18" s="120"/>
    </row>
    <row r="19" spans="1:17" ht="15.75">
      <c r="A19" s="111" t="s">
        <v>42</v>
      </c>
      <c r="B19" s="112" t="s">
        <v>104</v>
      </c>
      <c r="C19" s="244">
        <f t="shared" si="4"/>
        <v>0</v>
      </c>
      <c r="D19" s="247">
        <v>0</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34119085</v>
      </c>
      <c r="D20" s="247">
        <f>12535530-1296000-197</f>
        <v>11239333</v>
      </c>
      <c r="E20" s="244">
        <f t="shared" si="1"/>
        <v>384574</v>
      </c>
      <c r="F20" s="247"/>
      <c r="G20" s="247">
        <v>384574</v>
      </c>
      <c r="H20" s="247"/>
      <c r="I20" s="247">
        <v>2550766</v>
      </c>
      <c r="J20" s="247">
        <v>19944412</v>
      </c>
      <c r="K20" s="247"/>
      <c r="L20" s="247"/>
      <c r="M20" s="247"/>
      <c r="N20" s="247"/>
      <c r="O20" s="247"/>
      <c r="P20" s="127"/>
      <c r="Q20" s="120"/>
    </row>
    <row r="21" spans="1:17" ht="21" customHeight="1">
      <c r="A21" s="111" t="s">
        <v>107</v>
      </c>
      <c r="B21" s="112" t="s">
        <v>108</v>
      </c>
      <c r="C21" s="244">
        <f t="shared" si="4"/>
        <v>2600263</v>
      </c>
      <c r="D21" s="247">
        <v>491320</v>
      </c>
      <c r="E21" s="244">
        <f t="shared" si="1"/>
        <v>0</v>
      </c>
      <c r="F21" s="247"/>
      <c r="G21" s="247"/>
      <c r="H21" s="247"/>
      <c r="I21" s="247"/>
      <c r="J21" s="247">
        <v>2108943</v>
      </c>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1296000</v>
      </c>
      <c r="D24" s="247">
        <v>1296000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323110</v>
      </c>
      <c r="D25" s="247">
        <v>323110</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6.426264817818541</v>
      </c>
      <c r="D26" s="229">
        <f aca="true" t="shared" si="5" ref="D26:O26">(D18+D19)/D17*100</f>
        <v>16.437657926417124</v>
      </c>
      <c r="E26" s="229">
        <f t="shared" si="5"/>
        <v>11.147718241132655</v>
      </c>
      <c r="F26" s="229" t="e">
        <f t="shared" si="5"/>
        <v>#DIV/0!</v>
      </c>
      <c r="G26" s="229">
        <f t="shared" si="5"/>
        <v>11.147718241132655</v>
      </c>
      <c r="H26" s="229" t="e">
        <f t="shared" si="5"/>
        <v>#DIV/0!</v>
      </c>
      <c r="I26" s="229">
        <f t="shared" si="5"/>
        <v>0</v>
      </c>
      <c r="J26" s="229">
        <f t="shared" si="5"/>
        <v>0</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289"/>
      <c r="J39" s="289"/>
      <c r="K39" s="100"/>
      <c r="L39" s="100"/>
      <c r="M39" s="100"/>
    </row>
    <row r="40" spans="1:13" ht="17.25">
      <c r="A40" s="124"/>
      <c r="B40" s="709"/>
      <c r="C40" s="709"/>
      <c r="D40" s="709"/>
      <c r="E40" s="709"/>
      <c r="F40" s="709"/>
      <c r="G40" s="288"/>
      <c r="H40" s="288"/>
      <c r="I40" s="100"/>
      <c r="J40" s="100"/>
      <c r="K40" s="100"/>
      <c r="L40" s="100"/>
      <c r="M40" s="100"/>
    </row>
    <row r="41" spans="1:13" ht="15.75">
      <c r="A41" s="124"/>
      <c r="B41" s="710"/>
      <c r="C41" s="710"/>
      <c r="D41" s="710"/>
      <c r="E41" s="710"/>
      <c r="F41" s="710"/>
      <c r="G41" s="289"/>
      <c r="H41" s="289"/>
      <c r="I41" s="100"/>
      <c r="J41" s="100"/>
      <c r="K41" s="126"/>
      <c r="L41" s="126"/>
      <c r="M41" s="126"/>
    </row>
    <row r="42" spans="1:13" ht="15">
      <c r="A42" s="124"/>
      <c r="B42" s="710"/>
      <c r="C42" s="710"/>
      <c r="D42" s="710"/>
      <c r="E42" s="710"/>
      <c r="F42" s="710"/>
      <c r="G42" s="289"/>
      <c r="H42" s="289"/>
      <c r="I42" s="100"/>
      <c r="J42" s="100"/>
      <c r="K42" s="100"/>
      <c r="L42" s="100"/>
      <c r="M42" s="100"/>
    </row>
    <row r="43" spans="1:13" ht="15">
      <c r="A43" s="124"/>
      <c r="B43" s="710"/>
      <c r="C43" s="710"/>
      <c r="D43" s="710"/>
      <c r="E43" s="710"/>
      <c r="F43" s="710"/>
      <c r="G43" s="289"/>
      <c r="H43" s="289"/>
      <c r="I43" s="100"/>
      <c r="J43" s="100"/>
      <c r="K43" s="100"/>
      <c r="L43" s="100"/>
      <c r="M43" s="100"/>
    </row>
    <row r="44" spans="1:13" ht="15">
      <c r="A44" s="124"/>
      <c r="B44" s="710"/>
      <c r="C44" s="710"/>
      <c r="D44" s="710"/>
      <c r="E44" s="710"/>
      <c r="F44" s="710"/>
      <c r="G44" s="289"/>
      <c r="H44" s="289"/>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65.xml><?xml version="1.0" encoding="utf-8"?>
<worksheet xmlns="http://schemas.openxmlformats.org/spreadsheetml/2006/main" xmlns:r="http://schemas.openxmlformats.org/officeDocument/2006/relationships">
  <dimension ref="A1:C40"/>
  <sheetViews>
    <sheetView zoomScale="115" zoomScaleNormal="115" zoomScalePageLayoutView="0" workbookViewId="0" topLeftCell="A1">
      <selection activeCell="K13"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IF(SUM(C5:C13)='M4-CT'!C21,SUM(C5:C13),"SAI")</f>
        <v>2600263</v>
      </c>
    </row>
    <row r="5" spans="1:3" s="132" customFormat="1" ht="13.5" customHeight="1">
      <c r="A5" s="134" t="s">
        <v>41</v>
      </c>
      <c r="B5" s="140" t="s">
        <v>132</v>
      </c>
      <c r="C5" s="221"/>
    </row>
    <row r="6" spans="1:3" s="132" customFormat="1" ht="13.5" customHeight="1">
      <c r="A6" s="134" t="s">
        <v>42</v>
      </c>
      <c r="B6" s="140" t="s">
        <v>134</v>
      </c>
      <c r="C6" s="221">
        <v>2108943</v>
      </c>
    </row>
    <row r="7" spans="1:3" s="132" customFormat="1" ht="13.5" customHeight="1">
      <c r="A7" s="134" t="s">
        <v>105</v>
      </c>
      <c r="B7" s="140" t="s">
        <v>144</v>
      </c>
      <c r="C7" s="221"/>
    </row>
    <row r="8" spans="1:3" s="132" customFormat="1" ht="13.5" customHeight="1">
      <c r="A8" s="134" t="s">
        <v>107</v>
      </c>
      <c r="B8" s="140" t="s">
        <v>136</v>
      </c>
      <c r="C8" s="221">
        <v>491320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IF(SUM(C15:C16)='M4-CT'!C22,SUM(C15:C16),"SAI")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IF(SUM(C18:C20)='M4-CT'!C24,SUM(C18:C20),"SAI")</f>
        <v>1296000</v>
      </c>
    </row>
    <row r="18" spans="1:3" ht="13.5" customHeight="1">
      <c r="A18" s="134" t="s">
        <v>125</v>
      </c>
      <c r="B18" s="140" t="s">
        <v>161</v>
      </c>
      <c r="C18" s="227"/>
    </row>
    <row r="19" spans="1:3" s="132" customFormat="1" ht="13.5" customHeight="1">
      <c r="A19" s="134" t="s">
        <v>127</v>
      </c>
      <c r="B19" s="140" t="s">
        <v>128</v>
      </c>
      <c r="C19" s="221">
        <v>1296000</v>
      </c>
    </row>
    <row r="20" spans="1:3" s="132" customFormat="1" ht="13.5" customHeight="1">
      <c r="A20" s="134" t="s">
        <v>129</v>
      </c>
      <c r="B20" s="78" t="s">
        <v>130</v>
      </c>
      <c r="C20" s="221">
        <v>0</v>
      </c>
    </row>
    <row r="21" spans="1:3" s="132" customFormat="1" ht="14.25" customHeight="1">
      <c r="A21" s="134" t="s">
        <v>61</v>
      </c>
      <c r="B21" s="131" t="s">
        <v>217</v>
      </c>
      <c r="C21" s="225">
        <f>IF(SUM(C22:C28)='M4-CT'!C19,SUM(C22:C28),"SAI")</f>
        <v>0</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IF(SUM(C30:C32)='M4-CT'!C25,SUM(C30:C32),"SAI")</f>
        <v>323110</v>
      </c>
    </row>
    <row r="30" spans="1:3" ht="13.5" customHeight="1">
      <c r="A30" s="134" t="s">
        <v>141</v>
      </c>
      <c r="B30" s="140" t="s">
        <v>132</v>
      </c>
      <c r="C30" s="227">
        <v>323110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66.xml><?xml version="1.0" encoding="utf-8"?>
<worksheet xmlns="http://schemas.openxmlformats.org/spreadsheetml/2006/main" xmlns:r="http://schemas.openxmlformats.org/officeDocument/2006/relationships">
  <dimension ref="A1:R34"/>
  <sheetViews>
    <sheetView zoomScalePageLayoutView="0" workbookViewId="0" topLeftCell="A1">
      <selection activeCell="K13"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285" t="s">
        <v>195</v>
      </c>
      <c r="F9" s="285" t="s">
        <v>196</v>
      </c>
      <c r="G9" s="285" t="s">
        <v>197</v>
      </c>
      <c r="H9" s="285" t="s">
        <v>198</v>
      </c>
      <c r="I9" s="285" t="s">
        <v>215</v>
      </c>
      <c r="J9" s="285"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42400137</v>
      </c>
      <c r="D11" s="245">
        <f>SUM(E11:J11)</f>
        <v>1407868</v>
      </c>
      <c r="E11" s="245">
        <f aca="true" t="shared" si="0" ref="E11:L11">E12+E13</f>
        <v>1007385</v>
      </c>
      <c r="F11" s="245">
        <f t="shared" si="0"/>
        <v>0</v>
      </c>
      <c r="G11" s="245">
        <f t="shared" si="0"/>
        <v>181280</v>
      </c>
      <c r="H11" s="245">
        <f t="shared" si="0"/>
        <v>58028</v>
      </c>
      <c r="I11" s="245">
        <f t="shared" si="0"/>
        <v>0</v>
      </c>
      <c r="J11" s="245">
        <f t="shared" si="0"/>
        <v>161175</v>
      </c>
      <c r="K11" s="245">
        <f t="shared" si="0"/>
        <v>20437429</v>
      </c>
      <c r="L11" s="245">
        <f t="shared" si="0"/>
        <v>20554840</v>
      </c>
      <c r="M11" s="269">
        <f>'M3-CT'!C11+'M4-CT'!C11</f>
        <v>42400137</v>
      </c>
      <c r="N11" s="266"/>
      <c r="O11" s="266"/>
      <c r="P11" s="266"/>
      <c r="Q11" s="100"/>
      <c r="R11" s="100"/>
    </row>
    <row r="12" spans="1:18" s="158" customFormat="1" ht="15.75" customHeight="1">
      <c r="A12" s="111">
        <v>1</v>
      </c>
      <c r="B12" s="112" t="s">
        <v>96</v>
      </c>
      <c r="C12" s="244">
        <f>D12+K12+L12</f>
        <v>32465835</v>
      </c>
      <c r="D12" s="245">
        <f aca="true" t="shared" si="1" ref="D12:D26">SUM(E12:J12)</f>
        <v>769210</v>
      </c>
      <c r="E12" s="246">
        <v>591902</v>
      </c>
      <c r="F12" s="246"/>
      <c r="G12" s="246">
        <v>119280</v>
      </c>
      <c r="H12" s="246">
        <v>58028</v>
      </c>
      <c r="I12" s="246">
        <v>0</v>
      </c>
      <c r="J12" s="246">
        <v>0</v>
      </c>
      <c r="K12" s="246">
        <v>19355124</v>
      </c>
      <c r="L12" s="246">
        <v>12341501</v>
      </c>
      <c r="M12" s="267">
        <f>'M3-CT'!C12+'M4-CT'!C12</f>
        <v>32465835</v>
      </c>
      <c r="N12" s="268"/>
      <c r="O12" s="268"/>
      <c r="P12" s="268"/>
      <c r="Q12" s="160"/>
      <c r="R12" s="160"/>
    </row>
    <row r="13" spans="1:18" s="158" customFormat="1" ht="15.75" customHeight="1">
      <c r="A13" s="111">
        <v>2</v>
      </c>
      <c r="B13" s="112" t="s">
        <v>97</v>
      </c>
      <c r="C13" s="244">
        <f>D13+K13+L13</f>
        <v>9934302</v>
      </c>
      <c r="D13" s="245">
        <f t="shared" si="1"/>
        <v>638658</v>
      </c>
      <c r="E13" s="247">
        <v>415483</v>
      </c>
      <c r="F13" s="247"/>
      <c r="G13" s="247">
        <v>62000</v>
      </c>
      <c r="H13" s="247">
        <v>0</v>
      </c>
      <c r="I13" s="247"/>
      <c r="J13" s="247">
        <v>161175</v>
      </c>
      <c r="K13" s="247">
        <v>1082305</v>
      </c>
      <c r="L13" s="247">
        <f>8214339-1000</f>
        <v>8213339</v>
      </c>
      <c r="M13" s="267">
        <f>'M3-CT'!C13+'M4-CT'!C13</f>
        <v>9934302</v>
      </c>
      <c r="N13" s="268"/>
      <c r="O13" s="268"/>
      <c r="P13" s="268"/>
      <c r="Q13" s="160"/>
      <c r="R13" s="160"/>
    </row>
    <row r="14" spans="1:18" s="158" customFormat="1" ht="15.75" customHeight="1">
      <c r="A14" s="113" t="s">
        <v>1</v>
      </c>
      <c r="B14" s="114" t="s">
        <v>98</v>
      </c>
      <c r="C14" s="244">
        <f>D14+K14+L14</f>
        <v>44095</v>
      </c>
      <c r="D14" s="245">
        <f t="shared" si="1"/>
        <v>1020</v>
      </c>
      <c r="E14" s="247">
        <v>1020</v>
      </c>
      <c r="F14" s="247"/>
      <c r="G14" s="247"/>
      <c r="H14" s="247"/>
      <c r="I14" s="247"/>
      <c r="J14" s="247"/>
      <c r="K14" s="247">
        <v>0</v>
      </c>
      <c r="L14" s="247">
        <v>43075</v>
      </c>
      <c r="M14" s="267">
        <f>'M3-CT'!C14+'M4-CT'!C14</f>
        <v>44095</v>
      </c>
      <c r="N14" s="266"/>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'M3-CT'!C15+'M4-CT'!C15</f>
        <v>0</v>
      </c>
      <c r="N15" s="266"/>
      <c r="O15" s="266"/>
      <c r="P15" s="266"/>
      <c r="Q15" s="100"/>
      <c r="R15" s="100"/>
    </row>
    <row r="16" spans="1:18" s="158" customFormat="1" ht="15.75" customHeight="1">
      <c r="A16" s="113" t="s">
        <v>100</v>
      </c>
      <c r="B16" s="114" t="s">
        <v>101</v>
      </c>
      <c r="C16" s="244">
        <f>C17+C26</f>
        <v>42356042</v>
      </c>
      <c r="D16" s="244">
        <f t="shared" si="1"/>
        <v>1406848</v>
      </c>
      <c r="E16" s="244">
        <f>E17+E26</f>
        <v>1006365</v>
      </c>
      <c r="F16" s="244">
        <f aca="true" t="shared" si="2" ref="F16:L16">F17+F26</f>
        <v>0</v>
      </c>
      <c r="G16" s="244">
        <f t="shared" si="2"/>
        <v>181280</v>
      </c>
      <c r="H16" s="244">
        <f t="shared" si="2"/>
        <v>58028</v>
      </c>
      <c r="I16" s="244">
        <f t="shared" si="2"/>
        <v>0</v>
      </c>
      <c r="J16" s="244">
        <f t="shared" si="2"/>
        <v>161175</v>
      </c>
      <c r="K16" s="244">
        <f t="shared" si="2"/>
        <v>20437429</v>
      </c>
      <c r="L16" s="244">
        <f t="shared" si="2"/>
        <v>20511765</v>
      </c>
      <c r="M16" s="269">
        <f>'M3-CT'!C16+'M4-CT'!C16</f>
        <v>42356042</v>
      </c>
      <c r="N16" s="266">
        <f>M11-42400137</f>
        <v>0</v>
      </c>
      <c r="O16" s="266"/>
      <c r="P16" s="266"/>
      <c r="Q16" s="100"/>
      <c r="R16" s="100"/>
    </row>
    <row r="17" spans="1:18" s="158" customFormat="1" ht="15.75" customHeight="1">
      <c r="A17" s="113" t="s">
        <v>39</v>
      </c>
      <c r="B17" s="115" t="s">
        <v>102</v>
      </c>
      <c r="C17" s="244">
        <f>SUM(C18:C25)</f>
        <v>41932877</v>
      </c>
      <c r="D17" s="245">
        <f t="shared" si="1"/>
        <v>1306793</v>
      </c>
      <c r="E17" s="244">
        <f>SUM(E18:E25)</f>
        <v>917710</v>
      </c>
      <c r="F17" s="244">
        <f aca="true" t="shared" si="3" ref="F17:L17">SUM(F18:F25)</f>
        <v>0</v>
      </c>
      <c r="G17" s="244">
        <f t="shared" si="3"/>
        <v>169880</v>
      </c>
      <c r="H17" s="244">
        <f t="shared" si="3"/>
        <v>58028</v>
      </c>
      <c r="I17" s="244">
        <f t="shared" si="3"/>
        <v>0</v>
      </c>
      <c r="J17" s="244">
        <f t="shared" si="3"/>
        <v>161175</v>
      </c>
      <c r="K17" s="244">
        <f t="shared" si="3"/>
        <v>20437429</v>
      </c>
      <c r="L17" s="244">
        <f t="shared" si="3"/>
        <v>20188655</v>
      </c>
      <c r="M17" s="269">
        <f>'M3-CT'!C17+'M4-CT'!C17</f>
        <v>41932877</v>
      </c>
      <c r="N17" s="266"/>
      <c r="O17" s="266"/>
      <c r="P17" s="266"/>
      <c r="Q17" s="100"/>
      <c r="R17" s="100"/>
    </row>
    <row r="18" spans="1:18" s="158" customFormat="1" ht="15.75" customHeight="1">
      <c r="A18" s="111" t="s">
        <v>41</v>
      </c>
      <c r="B18" s="112" t="s">
        <v>103</v>
      </c>
      <c r="C18" s="244">
        <f aca="true" t="shared" si="4" ref="C18:C26">D18+K18+L18</f>
        <v>2980021</v>
      </c>
      <c r="D18" s="245">
        <f t="shared" si="1"/>
        <v>369285</v>
      </c>
      <c r="E18" s="248">
        <f>124796</f>
        <v>124796</v>
      </c>
      <c r="F18" s="248"/>
      <c r="G18" s="248">
        <v>76920</v>
      </c>
      <c r="H18" s="248">
        <v>7350</v>
      </c>
      <c r="I18" s="248"/>
      <c r="J18" s="248">
        <v>160219</v>
      </c>
      <c r="K18" s="248">
        <v>1322608</v>
      </c>
      <c r="L18" s="248">
        <f>1289128-1000</f>
        <v>1288128</v>
      </c>
      <c r="M18" s="267">
        <f>'M3-CT'!C18+'M4-CT'!C18</f>
        <v>2980021</v>
      </c>
      <c r="N18" s="266">
        <f>M18-2980021</f>
        <v>0</v>
      </c>
      <c r="O18" s="266"/>
      <c r="P18" s="266"/>
      <c r="Q18" s="100"/>
      <c r="R18" s="100"/>
    </row>
    <row r="19" spans="1:18" s="158" customFormat="1" ht="15.75" customHeight="1">
      <c r="A19" s="111" t="s">
        <v>42</v>
      </c>
      <c r="B19" s="112" t="s">
        <v>104</v>
      </c>
      <c r="C19" s="244">
        <f t="shared" si="4"/>
        <v>0</v>
      </c>
      <c r="D19" s="245">
        <f t="shared" si="1"/>
        <v>0</v>
      </c>
      <c r="E19" s="248"/>
      <c r="F19" s="248"/>
      <c r="G19" s="248"/>
      <c r="H19" s="248"/>
      <c r="I19" s="248"/>
      <c r="J19" s="248"/>
      <c r="K19" s="248">
        <v>0</v>
      </c>
      <c r="L19" s="248">
        <v>0</v>
      </c>
      <c r="M19" s="267">
        <f>'M3-CT'!C19+'M4-CT'!C19</f>
        <v>0</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'M3-CT'!C20</f>
        <v>0</v>
      </c>
      <c r="N20" s="266"/>
      <c r="O20" s="266"/>
      <c r="P20" s="266"/>
      <c r="Q20" s="100"/>
      <c r="R20" s="100"/>
    </row>
    <row r="21" spans="1:18" s="158" customFormat="1" ht="15.75" customHeight="1">
      <c r="A21" s="111" t="s">
        <v>107</v>
      </c>
      <c r="B21" s="112" t="s">
        <v>106</v>
      </c>
      <c r="C21" s="244">
        <f t="shared" si="4"/>
        <v>35007899</v>
      </c>
      <c r="D21" s="245">
        <f t="shared" si="1"/>
        <v>888814</v>
      </c>
      <c r="E21" s="248">
        <v>744220</v>
      </c>
      <c r="F21" s="248">
        <v>0</v>
      </c>
      <c r="G21" s="248">
        <v>92960</v>
      </c>
      <c r="H21" s="248">
        <v>50678</v>
      </c>
      <c r="I21" s="248">
        <v>0</v>
      </c>
      <c r="J21" s="248">
        <v>956</v>
      </c>
      <c r="K21" s="248">
        <v>17005878</v>
      </c>
      <c r="L21" s="248">
        <f>18409404-1296000-197</f>
        <v>17113207</v>
      </c>
      <c r="M21" s="267">
        <f>'M3-CT'!C21+'M4-CT'!C20</f>
        <v>35007899</v>
      </c>
      <c r="N21" s="266">
        <f>M21-35007899</f>
        <v>0</v>
      </c>
      <c r="O21" s="266"/>
      <c r="P21" s="266"/>
      <c r="Q21" s="100"/>
      <c r="R21" s="100"/>
    </row>
    <row r="22" spans="1:18" s="158" customFormat="1" ht="15.75" customHeight="1">
      <c r="A22" s="111" t="s">
        <v>109</v>
      </c>
      <c r="B22" s="112" t="s">
        <v>108</v>
      </c>
      <c r="C22" s="244">
        <f t="shared" si="4"/>
        <v>2648957</v>
      </c>
      <c r="D22" s="245">
        <f t="shared" si="1"/>
        <v>48694</v>
      </c>
      <c r="E22" s="247">
        <v>48694</v>
      </c>
      <c r="F22" s="247"/>
      <c r="G22" s="247">
        <v>0</v>
      </c>
      <c r="H22" s="247"/>
      <c r="I22" s="247"/>
      <c r="J22" s="247"/>
      <c r="K22" s="247">
        <v>2108943</v>
      </c>
      <c r="L22" s="247">
        <v>491320</v>
      </c>
      <c r="M22" s="267">
        <f>'M3-CT'!C22+'M4-CT'!C21</f>
        <v>2648957</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'M3-CT'!C23+'M4-CT'!C22</f>
        <v>0</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'M3-CT'!C24+'M4-CT'!C23</f>
        <v>0</v>
      </c>
      <c r="N24" s="266"/>
      <c r="O24" s="266"/>
      <c r="P24" s="266"/>
      <c r="Q24" s="100"/>
      <c r="R24" s="100"/>
    </row>
    <row r="25" spans="1:18" s="158" customFormat="1" ht="15.75" customHeight="1">
      <c r="A25" s="111" t="s">
        <v>158</v>
      </c>
      <c r="B25" s="112" t="s">
        <v>114</v>
      </c>
      <c r="C25" s="244">
        <f t="shared" si="4"/>
        <v>1296000</v>
      </c>
      <c r="D25" s="245">
        <f t="shared" si="1"/>
        <v>0</v>
      </c>
      <c r="E25" s="247">
        <v>0</v>
      </c>
      <c r="F25" s="247"/>
      <c r="G25" s="247"/>
      <c r="H25" s="247"/>
      <c r="I25" s="247"/>
      <c r="J25" s="247"/>
      <c r="K25" s="247">
        <v>0</v>
      </c>
      <c r="L25" s="247">
        <v>1296000</v>
      </c>
      <c r="M25" s="267">
        <f>'M3-CT'!C25+'M4-CT'!C24</f>
        <v>1296000</v>
      </c>
      <c r="N25" s="266"/>
      <c r="O25" s="266"/>
      <c r="P25" s="266"/>
      <c r="Q25" s="100"/>
      <c r="R25" s="100"/>
    </row>
    <row r="26" spans="1:18" s="158" customFormat="1" ht="15.75" customHeight="1">
      <c r="A26" s="113" t="s">
        <v>40</v>
      </c>
      <c r="B26" s="114" t="s">
        <v>115</v>
      </c>
      <c r="C26" s="244">
        <f t="shared" si="4"/>
        <v>423165</v>
      </c>
      <c r="D26" s="245">
        <f t="shared" si="1"/>
        <v>100055</v>
      </c>
      <c r="E26" s="247">
        <v>88655</v>
      </c>
      <c r="F26" s="247"/>
      <c r="G26" s="247">
        <v>11400</v>
      </c>
      <c r="H26" s="247">
        <v>0</v>
      </c>
      <c r="I26" s="247"/>
      <c r="J26" s="247"/>
      <c r="K26" s="247"/>
      <c r="L26" s="247">
        <v>323110</v>
      </c>
      <c r="M26" s="267">
        <f>'M3-CT'!C26+'M4-CT'!C25</f>
        <v>423165</v>
      </c>
      <c r="N26" s="266"/>
      <c r="O26" s="266"/>
      <c r="P26" s="266"/>
      <c r="Q26" s="100"/>
      <c r="R26" s="100"/>
    </row>
    <row r="27" spans="1:18" s="158" customFormat="1" ht="31.5" customHeight="1">
      <c r="A27" s="117" t="s">
        <v>64</v>
      </c>
      <c r="B27" s="161" t="s">
        <v>200</v>
      </c>
      <c r="C27" s="229">
        <f>(C18+C19+C20)/C17*100</f>
        <v>7.106645699506857</v>
      </c>
      <c r="D27" s="229">
        <f aca="true" t="shared" si="5" ref="D27:L27">(D18+D19+D20)/D17*100</f>
        <v>28.258874971016834</v>
      </c>
      <c r="E27" s="229">
        <f t="shared" si="5"/>
        <v>13.598631375924858</v>
      </c>
      <c r="F27" s="229" t="e">
        <f t="shared" si="5"/>
        <v>#DIV/0!</v>
      </c>
      <c r="G27" s="229">
        <f t="shared" si="5"/>
        <v>45.27902048504827</v>
      </c>
      <c r="H27" s="229">
        <f t="shared" si="5"/>
        <v>12.666299028055422</v>
      </c>
      <c r="I27" s="229" t="e">
        <f t="shared" si="5"/>
        <v>#DIV/0!</v>
      </c>
      <c r="J27" s="229">
        <f t="shared" si="5"/>
        <v>99.4068559019699</v>
      </c>
      <c r="K27" s="229">
        <f t="shared" si="5"/>
        <v>6.471498934626268</v>
      </c>
      <c r="L27" s="229">
        <f t="shared" si="5"/>
        <v>6.380454765312499</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281"/>
      <c r="D31" s="162"/>
      <c r="E31" s="162"/>
      <c r="F31" s="162"/>
      <c r="G31" s="283"/>
      <c r="H31" s="283"/>
      <c r="I31" s="283"/>
      <c r="J31" s="283"/>
      <c r="K31" s="283"/>
      <c r="L31" s="28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P64"/>
  <sheetViews>
    <sheetView zoomScalePageLayoutView="0" workbookViewId="0" topLeftCell="A9">
      <selection activeCell="K13"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239</v>
      </c>
      <c r="D11" s="213">
        <f>D12+D13</f>
        <v>97</v>
      </c>
      <c r="E11" s="213">
        <f>F11+G11</f>
        <v>92</v>
      </c>
      <c r="F11" s="213">
        <f>F12+F13</f>
        <v>0</v>
      </c>
      <c r="G11" s="213">
        <f aca="true" t="shared" si="0" ref="G11:N11">G12+G13</f>
        <v>92</v>
      </c>
      <c r="H11" s="213">
        <f t="shared" si="0"/>
        <v>0</v>
      </c>
      <c r="I11" s="213">
        <f t="shared" si="0"/>
        <v>26</v>
      </c>
      <c r="J11" s="213">
        <f t="shared" si="0"/>
        <v>24</v>
      </c>
      <c r="K11" s="213">
        <f t="shared" si="0"/>
        <v>0</v>
      </c>
      <c r="L11" s="213">
        <f t="shared" si="0"/>
        <v>0</v>
      </c>
      <c r="M11" s="213">
        <f t="shared" si="0"/>
        <v>0</v>
      </c>
      <c r="N11" s="213">
        <f t="shared" si="0"/>
        <v>0</v>
      </c>
      <c r="O11" s="39"/>
      <c r="P11" s="39"/>
    </row>
    <row r="12" spans="1:16" ht="22.5" customHeight="1">
      <c r="A12" s="51">
        <v>1</v>
      </c>
      <c r="B12" s="52" t="s">
        <v>96</v>
      </c>
      <c r="C12" s="213">
        <f>D12+E12+H12+I12+J12+K12+L12+M12+N12</f>
        <v>92</v>
      </c>
      <c r="D12" s="205">
        <v>44</v>
      </c>
      <c r="E12" s="213">
        <f>F12+G12</f>
        <v>37</v>
      </c>
      <c r="F12" s="205">
        <v>0</v>
      </c>
      <c r="G12" s="205">
        <v>37</v>
      </c>
      <c r="H12" s="205"/>
      <c r="I12" s="205">
        <v>0</v>
      </c>
      <c r="J12" s="205">
        <v>11</v>
      </c>
      <c r="K12" s="205">
        <v>0</v>
      </c>
      <c r="L12" s="205"/>
      <c r="M12" s="205"/>
      <c r="N12" s="206"/>
      <c r="O12" s="39"/>
      <c r="P12" s="39"/>
    </row>
    <row r="13" spans="1:16" ht="22.5" customHeight="1">
      <c r="A13" s="51">
        <v>2</v>
      </c>
      <c r="B13" s="52" t="s">
        <v>97</v>
      </c>
      <c r="C13" s="213">
        <f>D13+E13+H13+I13+J13+K13+L13+M13+N13</f>
        <v>147</v>
      </c>
      <c r="D13" s="205">
        <v>53</v>
      </c>
      <c r="E13" s="213">
        <f>F13+G13</f>
        <v>55</v>
      </c>
      <c r="F13" s="205"/>
      <c r="G13" s="205">
        <v>55</v>
      </c>
      <c r="H13" s="205">
        <v>0</v>
      </c>
      <c r="I13" s="205">
        <v>26</v>
      </c>
      <c r="J13" s="205">
        <v>13</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239</v>
      </c>
      <c r="D16" s="213">
        <f t="shared" si="1"/>
        <v>97</v>
      </c>
      <c r="E16" s="213">
        <f t="shared" si="1"/>
        <v>92</v>
      </c>
      <c r="F16" s="213">
        <f t="shared" si="1"/>
        <v>0</v>
      </c>
      <c r="G16" s="213">
        <f t="shared" si="1"/>
        <v>92</v>
      </c>
      <c r="H16" s="213">
        <f t="shared" si="1"/>
        <v>0</v>
      </c>
      <c r="I16" s="213">
        <f t="shared" si="1"/>
        <v>26</v>
      </c>
      <c r="J16" s="213">
        <f t="shared" si="1"/>
        <v>24</v>
      </c>
      <c r="K16" s="213">
        <f t="shared" si="1"/>
        <v>0</v>
      </c>
      <c r="L16" s="213">
        <f t="shared" si="1"/>
        <v>0</v>
      </c>
      <c r="M16" s="213">
        <f t="shared" si="1"/>
        <v>0</v>
      </c>
      <c r="N16" s="213">
        <f t="shared" si="1"/>
        <v>0</v>
      </c>
      <c r="O16" s="39"/>
    </row>
    <row r="17" spans="1:15" ht="22.5" customHeight="1">
      <c r="A17" s="53" t="s">
        <v>39</v>
      </c>
      <c r="B17" s="69" t="s">
        <v>102</v>
      </c>
      <c r="C17" s="213">
        <f>SUM(C18:C24)</f>
        <v>196</v>
      </c>
      <c r="D17" s="213">
        <f>SUM(D18:D24)</f>
        <v>88</v>
      </c>
      <c r="E17" s="216">
        <f>F17+G17</f>
        <v>58</v>
      </c>
      <c r="F17" s="213">
        <f>SUM(F18:F24)</f>
        <v>0</v>
      </c>
      <c r="G17" s="213">
        <f aca="true" t="shared" si="2" ref="G17:N17">SUM(G18:G24)</f>
        <v>58</v>
      </c>
      <c r="H17" s="213">
        <f t="shared" si="2"/>
        <v>0</v>
      </c>
      <c r="I17" s="213">
        <f t="shared" si="2"/>
        <v>26</v>
      </c>
      <c r="J17" s="213">
        <f t="shared" si="2"/>
        <v>24</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91</v>
      </c>
      <c r="D18" s="205">
        <v>29</v>
      </c>
      <c r="E18" s="213">
        <f>F18+G18</f>
        <v>31</v>
      </c>
      <c r="F18" s="205"/>
      <c r="G18" s="205">
        <v>31</v>
      </c>
      <c r="H18" s="205">
        <v>0</v>
      </c>
      <c r="I18" s="205">
        <v>26</v>
      </c>
      <c r="J18" s="205">
        <v>5</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103</v>
      </c>
      <c r="D20" s="205">
        <v>57</v>
      </c>
      <c r="E20" s="213">
        <f t="shared" si="4"/>
        <v>27</v>
      </c>
      <c r="F20" s="205"/>
      <c r="G20" s="205">
        <v>27</v>
      </c>
      <c r="H20" s="205"/>
      <c r="I20" s="205">
        <v>0</v>
      </c>
      <c r="J20" s="205">
        <v>19</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2</v>
      </c>
      <c r="D24" s="205">
        <v>2</v>
      </c>
      <c r="E24" s="213">
        <f t="shared" si="4"/>
        <v>0</v>
      </c>
      <c r="F24" s="205"/>
      <c r="G24" s="205"/>
      <c r="H24" s="205"/>
      <c r="I24" s="205"/>
      <c r="J24" s="205"/>
      <c r="K24" s="205"/>
      <c r="L24" s="205"/>
      <c r="M24" s="205"/>
      <c r="N24" s="206"/>
      <c r="O24" s="39"/>
    </row>
    <row r="25" spans="1:15" ht="21" customHeight="1">
      <c r="A25" s="53" t="s">
        <v>40</v>
      </c>
      <c r="B25" s="68" t="s">
        <v>115</v>
      </c>
      <c r="C25" s="213">
        <f t="shared" si="3"/>
        <v>43</v>
      </c>
      <c r="D25" s="205">
        <v>9</v>
      </c>
      <c r="E25" s="213">
        <f t="shared" si="4"/>
        <v>34</v>
      </c>
      <c r="F25" s="205">
        <v>0</v>
      </c>
      <c r="G25" s="205">
        <v>34</v>
      </c>
      <c r="H25" s="205"/>
      <c r="I25" s="205">
        <v>0</v>
      </c>
      <c r="J25" s="205">
        <v>0</v>
      </c>
      <c r="K25" s="205"/>
      <c r="L25" s="205"/>
      <c r="M25" s="205"/>
      <c r="N25" s="206"/>
      <c r="O25" s="39"/>
    </row>
    <row r="26" spans="1:15" s="62" customFormat="1" ht="26.25">
      <c r="A26" s="54" t="s">
        <v>45</v>
      </c>
      <c r="B26" s="55" t="s">
        <v>116</v>
      </c>
      <c r="C26" s="232">
        <f>(C18+C19)/C17*100</f>
        <v>46.42857142857143</v>
      </c>
      <c r="D26" s="232">
        <f aca="true" t="shared" si="5" ref="D26:N26">(D18+D19)/D17*100</f>
        <v>32.95454545454545</v>
      </c>
      <c r="E26" s="232">
        <f t="shared" si="5"/>
        <v>53.44827586206896</v>
      </c>
      <c r="F26" s="232" t="e">
        <f t="shared" si="5"/>
        <v>#DIV/0!</v>
      </c>
      <c r="G26" s="232">
        <f t="shared" si="5"/>
        <v>53.44827586206896</v>
      </c>
      <c r="H26" s="232" t="e">
        <f t="shared" si="5"/>
        <v>#DIV/0!</v>
      </c>
      <c r="I26" s="232">
        <f t="shared" si="5"/>
        <v>100</v>
      </c>
      <c r="J26" s="232">
        <f t="shared" si="5"/>
        <v>20.833333333333336</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D42"/>
  <sheetViews>
    <sheetView zoomScalePageLayoutView="0" workbookViewId="0" topLeftCell="A1">
      <selection activeCell="K13"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IF(SUM(C5:C11)='M1-NB'!C21,SUM(C5:C11),"SAI")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IF(SUM(C13:C14)='M1-NB'!C22,SUM(C13:C14),"SAI")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IF(SUM(C16:C18)='M1-NB'!C24,SUM(C16:C18),"SAI")</f>
        <v>2</v>
      </c>
    </row>
    <row r="16" spans="1:3" ht="14.25" customHeight="1">
      <c r="A16" s="3" t="s">
        <v>125</v>
      </c>
      <c r="B16" s="87" t="s">
        <v>126</v>
      </c>
      <c r="C16" s="208"/>
    </row>
    <row r="17" spans="1:3" s="9" customFormat="1" ht="14.25" customHeight="1">
      <c r="A17" s="3" t="s">
        <v>127</v>
      </c>
      <c r="B17" s="78" t="s">
        <v>128</v>
      </c>
      <c r="C17" s="207">
        <v>2</v>
      </c>
    </row>
    <row r="18" spans="1:3" s="9" customFormat="1" ht="14.25" customHeight="1">
      <c r="A18" s="3" t="s">
        <v>129</v>
      </c>
      <c r="B18" s="78" t="s">
        <v>130</v>
      </c>
      <c r="C18" s="207">
        <v>0</v>
      </c>
    </row>
    <row r="19" spans="1:3" s="9" customFormat="1" ht="14.25" customHeight="1">
      <c r="A19" s="7" t="s">
        <v>61</v>
      </c>
      <c r="B19" s="8" t="s">
        <v>217</v>
      </c>
      <c r="C19" s="211">
        <f>IF(SUM(C20:C25)='M1-NB'!C19,SUM(C20:C25),"SAI")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IF(SUM(C27:C29)='M1-NB'!C25,SUM(C27:C29),"SAI")</f>
        <v>43</v>
      </c>
    </row>
    <row r="27" spans="1:3" s="9" customFormat="1" ht="14.25" customHeight="1">
      <c r="A27" s="3" t="s">
        <v>141</v>
      </c>
      <c r="B27" s="78" t="s">
        <v>132</v>
      </c>
      <c r="C27" s="207">
        <v>43</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U64"/>
  <sheetViews>
    <sheetView zoomScalePageLayoutView="0" workbookViewId="0" topLeftCell="A9">
      <selection activeCell="K13"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204</v>
      </c>
      <c r="D11" s="214">
        <f>D12+D13</f>
        <v>148</v>
      </c>
      <c r="E11" s="214">
        <f>F11+G11</f>
        <v>10</v>
      </c>
      <c r="F11" s="214">
        <f>F12+F13</f>
        <v>0</v>
      </c>
      <c r="G11" s="214">
        <f aca="true" t="shared" si="0" ref="G11:O11">G12+G13</f>
        <v>10</v>
      </c>
      <c r="H11" s="214">
        <f t="shared" si="0"/>
        <v>0</v>
      </c>
      <c r="I11" s="214">
        <f t="shared" si="0"/>
        <v>8</v>
      </c>
      <c r="J11" s="214">
        <f t="shared" si="0"/>
        <v>38</v>
      </c>
      <c r="K11" s="214">
        <f t="shared" si="0"/>
        <v>0</v>
      </c>
      <c r="L11" s="214">
        <f t="shared" si="0"/>
        <v>0</v>
      </c>
      <c r="M11" s="214">
        <f t="shared" si="0"/>
        <v>0</v>
      </c>
      <c r="N11" s="214">
        <f t="shared" si="0"/>
        <v>0</v>
      </c>
      <c r="O11" s="214">
        <f t="shared" si="0"/>
        <v>0</v>
      </c>
      <c r="P11" s="264">
        <f>C11+'M1-NB'!C11</f>
        <v>443</v>
      </c>
      <c r="Q11" s="259"/>
      <c r="R11" s="260"/>
      <c r="S11" s="260"/>
      <c r="T11" s="260"/>
      <c r="U11" s="260"/>
    </row>
    <row r="12" spans="1:21" s="90" customFormat="1" ht="22.5" customHeight="1">
      <c r="A12" s="51">
        <v>1</v>
      </c>
      <c r="B12" s="52" t="s">
        <v>96</v>
      </c>
      <c r="C12" s="213">
        <f>D12+E12+H12+I12+J12+K12+L12+M12+N12+O12</f>
        <v>164</v>
      </c>
      <c r="D12" s="215">
        <v>126</v>
      </c>
      <c r="E12" s="214">
        <f>F12+G12</f>
        <v>3</v>
      </c>
      <c r="F12" s="215"/>
      <c r="G12" s="215">
        <v>3</v>
      </c>
      <c r="H12" s="215"/>
      <c r="I12" s="215">
        <v>1</v>
      </c>
      <c r="J12" s="215">
        <v>34</v>
      </c>
      <c r="K12" s="215"/>
      <c r="L12" s="215"/>
      <c r="M12" s="215"/>
      <c r="N12" s="206"/>
      <c r="O12" s="206"/>
      <c r="P12" s="261">
        <f>C12+'M1-NB'!C12</f>
        <v>256</v>
      </c>
      <c r="Q12" s="261"/>
      <c r="R12" s="262"/>
      <c r="S12" s="262"/>
      <c r="T12" s="262"/>
      <c r="U12" s="262"/>
    </row>
    <row r="13" spans="1:21" s="90" customFormat="1" ht="22.5" customHeight="1">
      <c r="A13" s="51">
        <v>2</v>
      </c>
      <c r="B13" s="52" t="s">
        <v>97</v>
      </c>
      <c r="C13" s="213">
        <f>D13+E13+H13+I13+J13+K13+L13+M13+N13+O13</f>
        <v>40</v>
      </c>
      <c r="D13" s="205">
        <v>22</v>
      </c>
      <c r="E13" s="214">
        <f>F13+G13</f>
        <v>7</v>
      </c>
      <c r="F13" s="205"/>
      <c r="G13" s="205">
        <v>7</v>
      </c>
      <c r="H13" s="205"/>
      <c r="I13" s="205">
        <v>7</v>
      </c>
      <c r="J13" s="205">
        <v>4</v>
      </c>
      <c r="K13" s="205"/>
      <c r="L13" s="205"/>
      <c r="M13" s="205"/>
      <c r="N13" s="206"/>
      <c r="O13" s="206"/>
      <c r="P13" s="261">
        <f>C13+'M1-NB'!C13</f>
        <v>187</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v>0</v>
      </c>
      <c r="J14" s="205">
        <v>0</v>
      </c>
      <c r="K14" s="205"/>
      <c r="L14" s="205"/>
      <c r="M14" s="205"/>
      <c r="N14" s="206"/>
      <c r="O14" s="206"/>
      <c r="P14" s="261">
        <f>C14+'M1-NB'!C14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C15+'M1-NB'!C15</f>
        <v>0</v>
      </c>
      <c r="Q15" s="259"/>
      <c r="R15" s="260"/>
      <c r="S15" s="260"/>
      <c r="T15" s="260"/>
      <c r="U15" s="260"/>
    </row>
    <row r="16" spans="1:21" ht="22.5" customHeight="1">
      <c r="A16" s="53" t="s">
        <v>100</v>
      </c>
      <c r="B16" s="68" t="s">
        <v>101</v>
      </c>
      <c r="C16" s="213">
        <f>C17+C25</f>
        <v>204</v>
      </c>
      <c r="D16" s="213">
        <f>D17+D25</f>
        <v>148</v>
      </c>
      <c r="E16" s="213">
        <f>E17+E25</f>
        <v>10</v>
      </c>
      <c r="F16" s="213">
        <f>F17+F25</f>
        <v>0</v>
      </c>
      <c r="G16" s="213">
        <f aca="true" t="shared" si="1" ref="G16:O16">G17+G25</f>
        <v>10</v>
      </c>
      <c r="H16" s="213">
        <f t="shared" si="1"/>
        <v>0</v>
      </c>
      <c r="I16" s="213">
        <f t="shared" si="1"/>
        <v>8</v>
      </c>
      <c r="J16" s="213">
        <f t="shared" si="1"/>
        <v>38</v>
      </c>
      <c r="K16" s="213">
        <f t="shared" si="1"/>
        <v>0</v>
      </c>
      <c r="L16" s="213">
        <f t="shared" si="1"/>
        <v>0</v>
      </c>
      <c r="M16" s="213">
        <f t="shared" si="1"/>
        <v>0</v>
      </c>
      <c r="N16" s="213">
        <f t="shared" si="1"/>
        <v>0</v>
      </c>
      <c r="O16" s="213">
        <f t="shared" si="1"/>
        <v>0</v>
      </c>
      <c r="P16" s="264">
        <f>C16+'M1-NB'!C16</f>
        <v>443</v>
      </c>
      <c r="Q16" s="260"/>
      <c r="R16" s="260"/>
      <c r="S16" s="260"/>
      <c r="T16" s="260"/>
      <c r="U16" s="260"/>
    </row>
    <row r="17" spans="1:21" ht="22.5" customHeight="1">
      <c r="A17" s="53" t="s">
        <v>39</v>
      </c>
      <c r="B17" s="69" t="s">
        <v>102</v>
      </c>
      <c r="C17" s="213">
        <f>SUM(C18:C24)</f>
        <v>204</v>
      </c>
      <c r="D17" s="213">
        <f>SUM(D18:D24)</f>
        <v>148</v>
      </c>
      <c r="E17" s="213">
        <f>F17+G17</f>
        <v>10</v>
      </c>
      <c r="F17" s="213">
        <f>SUM(F18:F24)</f>
        <v>0</v>
      </c>
      <c r="G17" s="213">
        <f aca="true" t="shared" si="2" ref="G17:O17">SUM(G18:G24)</f>
        <v>10</v>
      </c>
      <c r="H17" s="213">
        <f t="shared" si="2"/>
        <v>0</v>
      </c>
      <c r="I17" s="213">
        <f t="shared" si="2"/>
        <v>8</v>
      </c>
      <c r="J17" s="213">
        <f t="shared" si="2"/>
        <v>38</v>
      </c>
      <c r="K17" s="213">
        <f t="shared" si="2"/>
        <v>0</v>
      </c>
      <c r="L17" s="213">
        <f t="shared" si="2"/>
        <v>0</v>
      </c>
      <c r="M17" s="213">
        <f t="shared" si="2"/>
        <v>0</v>
      </c>
      <c r="N17" s="213">
        <f t="shared" si="2"/>
        <v>0</v>
      </c>
      <c r="O17" s="213">
        <f t="shared" si="2"/>
        <v>0</v>
      </c>
      <c r="P17" s="264">
        <f>C17+'M1-NB'!C17</f>
        <v>400</v>
      </c>
      <c r="Q17" s="260"/>
      <c r="R17" s="260"/>
      <c r="S17" s="260"/>
      <c r="T17" s="260"/>
      <c r="U17" s="260"/>
    </row>
    <row r="18" spans="1:21" ht="22.5" customHeight="1">
      <c r="A18" s="51" t="s">
        <v>41</v>
      </c>
      <c r="B18" s="52" t="s">
        <v>103</v>
      </c>
      <c r="C18" s="213">
        <f aca="true" t="shared" si="3" ref="C18:C24">D18+E18+H18+I18+J18+K18+L18+M18+N18+O18</f>
        <v>12</v>
      </c>
      <c r="D18" s="212">
        <v>11</v>
      </c>
      <c r="E18" s="217">
        <f aca="true" t="shared" si="4" ref="E18:E25">F18+G18</f>
        <v>0</v>
      </c>
      <c r="F18" s="212"/>
      <c r="G18" s="212">
        <v>0</v>
      </c>
      <c r="H18" s="212"/>
      <c r="I18" s="212">
        <v>0</v>
      </c>
      <c r="J18" s="212">
        <v>1</v>
      </c>
      <c r="K18" s="212"/>
      <c r="L18" s="212"/>
      <c r="M18" s="212"/>
      <c r="N18" s="206"/>
      <c r="O18" s="206"/>
      <c r="P18" s="261">
        <f>C18+'M1-NB'!C18</f>
        <v>103</v>
      </c>
      <c r="Q18" s="260"/>
      <c r="R18" s="260"/>
      <c r="S18" s="260"/>
      <c r="T18" s="260"/>
      <c r="U18" s="260"/>
    </row>
    <row r="19" spans="1:21" ht="15.75">
      <c r="A19" s="51" t="s">
        <v>42</v>
      </c>
      <c r="B19" s="52" t="s">
        <v>104</v>
      </c>
      <c r="C19" s="213">
        <f t="shared" si="3"/>
        <v>1</v>
      </c>
      <c r="D19" s="212">
        <v>1</v>
      </c>
      <c r="E19" s="217">
        <f t="shared" si="4"/>
        <v>0</v>
      </c>
      <c r="F19" s="212"/>
      <c r="G19" s="212"/>
      <c r="H19" s="212"/>
      <c r="I19" s="212"/>
      <c r="J19" s="212">
        <v>0</v>
      </c>
      <c r="K19" s="212"/>
      <c r="L19" s="212"/>
      <c r="M19" s="212"/>
      <c r="N19" s="206"/>
      <c r="O19" s="206"/>
      <c r="P19" s="261">
        <f>C19+'M1-NB'!C19</f>
        <v>1</v>
      </c>
      <c r="Q19" s="260"/>
      <c r="R19" s="260"/>
      <c r="S19" s="260"/>
      <c r="T19" s="260"/>
      <c r="U19" s="260"/>
    </row>
    <row r="20" spans="1:21" ht="15.75">
      <c r="A20" s="51" t="s">
        <v>105</v>
      </c>
      <c r="B20" s="52" t="s">
        <v>106</v>
      </c>
      <c r="C20" s="213">
        <f t="shared" si="3"/>
        <v>166</v>
      </c>
      <c r="D20" s="212">
        <v>111</v>
      </c>
      <c r="E20" s="217">
        <f t="shared" si="4"/>
        <v>10</v>
      </c>
      <c r="F20" s="212"/>
      <c r="G20" s="212">
        <v>10</v>
      </c>
      <c r="H20" s="212"/>
      <c r="I20" s="212">
        <v>8</v>
      </c>
      <c r="J20" s="212">
        <v>37</v>
      </c>
      <c r="K20" s="212"/>
      <c r="L20" s="212"/>
      <c r="M20" s="212"/>
      <c r="N20" s="206"/>
      <c r="O20" s="206"/>
      <c r="P20" s="261">
        <f>C20+'M1-NB'!C20</f>
        <v>269</v>
      </c>
      <c r="Q20" s="260"/>
      <c r="R20" s="260"/>
      <c r="S20" s="260"/>
      <c r="T20" s="260"/>
      <c r="U20" s="260"/>
    </row>
    <row r="21" spans="1:21" ht="22.5" customHeight="1">
      <c r="A21" s="51" t="s">
        <v>107</v>
      </c>
      <c r="B21" s="52" t="s">
        <v>108</v>
      </c>
      <c r="C21" s="213">
        <f t="shared" si="3"/>
        <v>16</v>
      </c>
      <c r="D21" s="205">
        <v>16</v>
      </c>
      <c r="E21" s="217">
        <f t="shared" si="4"/>
        <v>0</v>
      </c>
      <c r="F21" s="205"/>
      <c r="G21" s="205"/>
      <c r="H21" s="205"/>
      <c r="I21" s="205">
        <v>0</v>
      </c>
      <c r="J21" s="205">
        <v>0</v>
      </c>
      <c r="K21" s="205"/>
      <c r="L21" s="205"/>
      <c r="M21" s="205"/>
      <c r="N21" s="206"/>
      <c r="O21" s="206"/>
      <c r="P21" s="261">
        <f>C21+'M1-NB'!C21</f>
        <v>16</v>
      </c>
      <c r="Q21" s="260"/>
      <c r="R21" s="260"/>
      <c r="S21" s="260"/>
      <c r="T21" s="260"/>
      <c r="U21" s="260"/>
    </row>
    <row r="22" spans="1:21" ht="22.5" customHeight="1">
      <c r="A22" s="51" t="s">
        <v>109</v>
      </c>
      <c r="B22" s="52" t="s">
        <v>110</v>
      </c>
      <c r="C22" s="213">
        <f t="shared" si="3"/>
        <v>2</v>
      </c>
      <c r="D22" s="212">
        <v>2</v>
      </c>
      <c r="E22" s="217">
        <f t="shared" si="4"/>
        <v>0</v>
      </c>
      <c r="F22" s="212"/>
      <c r="G22" s="212"/>
      <c r="H22" s="212"/>
      <c r="I22" s="212"/>
      <c r="J22" s="212"/>
      <c r="K22" s="212"/>
      <c r="L22" s="212"/>
      <c r="M22" s="212"/>
      <c r="N22" s="206"/>
      <c r="O22" s="206"/>
      <c r="P22" s="261">
        <f>C22+'M1-NB'!C22</f>
        <v>2</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C23+'M1-NB'!C23</f>
        <v>0</v>
      </c>
      <c r="Q23" s="260"/>
      <c r="R23" s="260"/>
      <c r="S23" s="260"/>
      <c r="T23" s="260"/>
      <c r="U23" s="260"/>
    </row>
    <row r="24" spans="1:21" ht="22.5" customHeight="1">
      <c r="A24" s="51" t="s">
        <v>113</v>
      </c>
      <c r="B24" s="52" t="s">
        <v>114</v>
      </c>
      <c r="C24" s="213">
        <f t="shared" si="3"/>
        <v>7</v>
      </c>
      <c r="D24" s="205">
        <v>7</v>
      </c>
      <c r="E24" s="217">
        <f t="shared" si="4"/>
        <v>0</v>
      </c>
      <c r="F24" s="205"/>
      <c r="G24" s="205"/>
      <c r="H24" s="205"/>
      <c r="I24" s="205"/>
      <c r="J24" s="205"/>
      <c r="K24" s="205"/>
      <c r="L24" s="205"/>
      <c r="M24" s="205"/>
      <c r="N24" s="206"/>
      <c r="O24" s="206"/>
      <c r="P24" s="261">
        <f>C24+'M1-NB'!C24</f>
        <v>9</v>
      </c>
      <c r="Q24" s="260"/>
      <c r="R24" s="260"/>
      <c r="S24" s="260"/>
      <c r="T24" s="260"/>
      <c r="U24" s="260"/>
    </row>
    <row r="25" spans="1:21" ht="22.5" customHeight="1">
      <c r="A25" s="53" t="s">
        <v>40</v>
      </c>
      <c r="B25" s="68" t="s">
        <v>115</v>
      </c>
      <c r="C25" s="213">
        <f>D25+E25+H25+I25+J25+K25+L25+M25+N25+O25</f>
        <v>0</v>
      </c>
      <c r="D25" s="205">
        <v>0</v>
      </c>
      <c r="E25" s="217">
        <f t="shared" si="4"/>
        <v>0</v>
      </c>
      <c r="F25" s="205"/>
      <c r="G25" s="205">
        <v>0</v>
      </c>
      <c r="H25" s="205"/>
      <c r="I25" s="205">
        <v>0</v>
      </c>
      <c r="J25" s="205"/>
      <c r="K25" s="205"/>
      <c r="L25" s="205"/>
      <c r="M25" s="205"/>
      <c r="N25" s="206"/>
      <c r="O25" s="206"/>
      <c r="P25" s="261">
        <f>C25+'M1-NB'!C25</f>
        <v>43</v>
      </c>
      <c r="Q25" s="260"/>
      <c r="R25" s="260"/>
      <c r="S25" s="260"/>
      <c r="T25" s="260"/>
      <c r="U25" s="260"/>
    </row>
    <row r="26" spans="1:21" ht="32.25" customHeight="1">
      <c r="A26" s="54" t="s">
        <v>45</v>
      </c>
      <c r="B26" s="55" t="s">
        <v>116</v>
      </c>
      <c r="C26" s="231">
        <f>(C18+C19)/C17*100</f>
        <v>6.372549019607843</v>
      </c>
      <c r="D26" s="231">
        <f aca="true" t="shared" si="5" ref="D26:O26">(D18+D19)/D17*100</f>
        <v>8.108108108108109</v>
      </c>
      <c r="E26" s="231">
        <f t="shared" si="5"/>
        <v>0</v>
      </c>
      <c r="F26" s="231" t="e">
        <f t="shared" si="5"/>
        <v>#DIV/0!</v>
      </c>
      <c r="G26" s="231">
        <f t="shared" si="5"/>
        <v>0</v>
      </c>
      <c r="H26" s="231" t="e">
        <f t="shared" si="5"/>
        <v>#DIV/0!</v>
      </c>
      <c r="I26" s="231">
        <f t="shared" si="5"/>
        <v>0</v>
      </c>
      <c r="J26" s="231">
        <f t="shared" si="5"/>
        <v>2.631578947368421</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D41"/>
  <sheetViews>
    <sheetView zoomScalePageLayoutView="0" workbookViewId="0" topLeftCell="A16">
      <selection activeCell="B30" sqref="A1:IV16384"/>
    </sheetView>
  </sheetViews>
  <sheetFormatPr defaultColWidth="9.00390625" defaultRowHeight="15.75"/>
  <cols>
    <col min="1" max="1" width="4.25390625" style="139" customWidth="1"/>
    <col min="2" max="2" width="74.375" style="139" customWidth="1"/>
    <col min="3" max="3" width="52.2539062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4" ht="14.25" customHeight="1">
      <c r="A4" s="130" t="s">
        <v>39</v>
      </c>
      <c r="B4" s="131" t="s">
        <v>220</v>
      </c>
      <c r="C4" s="225">
        <f>IF(SUM(C5:C11)='M3'!C22,SUM(C5:C11),"SAI")</f>
        <v>57549</v>
      </c>
      <c r="D4" s="132"/>
    </row>
    <row r="5" spans="1:3" s="132" customFormat="1" ht="14.25" customHeight="1">
      <c r="A5" s="134" t="s">
        <v>41</v>
      </c>
      <c r="B5" s="140" t="s">
        <v>117</v>
      </c>
      <c r="C5" s="222">
        <f>'M3PT-Cuc'!C5+'M3PT-VThuy'!C5+'M3PT-PH'!C5+'M3PT-CTA'!C5+'M3PT-VThanh'!C5+'M3PT-CT'!C5+'M3PT-NB'!C5+'M3PT-TXLM'!C5+'M3PT-HLM'!C5</f>
        <v>0</v>
      </c>
    </row>
    <row r="6" spans="1:3" s="132" customFormat="1" ht="14.25" customHeight="1">
      <c r="A6" s="134" t="s">
        <v>42</v>
      </c>
      <c r="B6" s="140" t="s">
        <v>118</v>
      </c>
      <c r="C6" s="222">
        <f>'M3PT-Cuc'!C6+'M3PT-VThuy'!C6+'M3PT-PH'!C6+'M3PT-CTA'!C6+'M3PT-VThanh'!C6+'M3PT-CT'!C6+'M3PT-NB'!C6+'M3PT-TXLM'!C6+'M3PT-HLM'!C6</f>
        <v>8854</v>
      </c>
    </row>
    <row r="7" spans="1:3" s="132" customFormat="1" ht="14.25" customHeight="1">
      <c r="A7" s="134" t="s">
        <v>105</v>
      </c>
      <c r="B7" s="140" t="s">
        <v>119</v>
      </c>
      <c r="C7" s="222">
        <f>'M3PT-Cuc'!C7+'M3PT-VThuy'!C7+'M3PT-PH'!C7+'M3PT-CTA'!C7+'M3PT-VThanh'!C7+'M3PT-CT'!C7+'M3PT-NB'!C7+'M3PT-TXLM'!C7+'M3PT-HLM'!C7</f>
        <v>48694</v>
      </c>
    </row>
    <row r="8" spans="1:3" s="132" customFormat="1" ht="14.25" customHeight="1">
      <c r="A8" s="134" t="s">
        <v>107</v>
      </c>
      <c r="B8" s="140" t="s">
        <v>120</v>
      </c>
      <c r="C8" s="222">
        <f>'M3PT-Cuc'!C8+'M3PT-VThuy'!C8+'M3PT-PH'!C8+'M3PT-CTA'!C8+'M3PT-VThanh'!C8+'M3PT-CT'!C8+'M3PT-NB'!C8+'M3PT-TXLM'!C8+'M3PT-HLM'!C8</f>
        <v>0</v>
      </c>
    </row>
    <row r="9" spans="1:3" s="132" customFormat="1" ht="14.25" customHeight="1">
      <c r="A9" s="134" t="s">
        <v>109</v>
      </c>
      <c r="B9" s="140" t="s">
        <v>121</v>
      </c>
      <c r="C9" s="222">
        <f>'M3PT-Cuc'!C9+'M3PT-VThuy'!C9+'M3PT-PH'!C9+'M3PT-CTA'!C9+'M3PT-VThanh'!C9+'M3PT-CT'!C9+'M3PT-NB'!C9+'M3PT-TXLM'!C9+'M3PT-HLM'!C9</f>
        <v>1</v>
      </c>
    </row>
    <row r="10" spans="1:3" s="132" customFormat="1" ht="14.25" customHeight="1">
      <c r="A10" s="134" t="s">
        <v>111</v>
      </c>
      <c r="B10" s="140" t="s">
        <v>122</v>
      </c>
      <c r="C10" s="222">
        <f>'M3PT-Cuc'!C10+'M3PT-VThuy'!C10+'M3PT-PH'!C10+'M3PT-CTA'!C10+'M3PT-VThanh'!C10+'M3PT-CT'!C10+'M3PT-NB'!C10+'M3PT-TXLM'!C10+'M3PT-HLM'!C10</f>
        <v>0</v>
      </c>
    </row>
    <row r="11" spans="1:3" s="132" customFormat="1" ht="14.25" customHeight="1">
      <c r="A11" s="134" t="s">
        <v>113</v>
      </c>
      <c r="B11" s="223" t="s">
        <v>124</v>
      </c>
      <c r="C11" s="222">
        <f>'M3PT-Cuc'!C11+'M3PT-VThuy'!C11+'M3PT-PH'!C11+'M3PT-CTA'!C11+'M3PT-VThanh'!C11+'M3PT-CT'!C11+'M3PT-NB'!C11+'M3PT-TXLM'!C11+'M3PT-HLM'!C11</f>
        <v>0</v>
      </c>
    </row>
    <row r="12" spans="1:3" s="133" customFormat="1" ht="14.25" customHeight="1">
      <c r="A12" s="130" t="s">
        <v>40</v>
      </c>
      <c r="B12" s="131" t="s">
        <v>216</v>
      </c>
      <c r="C12" s="226">
        <f>IF(SUM(C13:C14)='M3'!C23,SUM(C13:C14),"SAI")</f>
        <v>0</v>
      </c>
    </row>
    <row r="13" spans="1:3" s="132" customFormat="1" ht="14.25" customHeight="1">
      <c r="A13" s="134" t="s">
        <v>43</v>
      </c>
      <c r="B13" s="140" t="s">
        <v>123</v>
      </c>
      <c r="C13" s="222">
        <f>'M3PT-Cuc'!C13+'M3PT-VThuy'!C13+'M3PT-PH'!C13+'M3PT-CTA'!C13+'M3PT-VThanh'!C13+'M3PT-CT'!C13+'M3PT-NB'!C13+'M3PT-TXLM'!C13+'M3PT-HLM'!C13</f>
        <v>0</v>
      </c>
    </row>
    <row r="14" spans="1:3" ht="14.25" customHeight="1">
      <c r="A14" s="134" t="s">
        <v>44</v>
      </c>
      <c r="B14" s="140" t="s">
        <v>124</v>
      </c>
      <c r="C14" s="222">
        <f>'M3PT-Cuc'!C14+'M3PT-VThuy'!C14+'M3PT-PH'!C14+'M3PT-CTA'!C14+'M3PT-VThanh'!C14+'M3PT-CT'!C14+'M3PT-NB'!C14+'M3PT-TXLM'!C14+'M3PT-HLM'!C14</f>
        <v>0</v>
      </c>
    </row>
    <row r="15" spans="1:3" ht="14.25" customHeight="1">
      <c r="A15" s="130" t="s">
        <v>45</v>
      </c>
      <c r="B15" s="145" t="s">
        <v>114</v>
      </c>
      <c r="C15" s="225">
        <f>IF(SUM(C16:C18)='M3'!C25,SUM(C16:C18),"SAI")</f>
        <v>49316</v>
      </c>
    </row>
    <row r="16" spans="1:3" ht="14.25" customHeight="1">
      <c r="A16" s="134" t="s">
        <v>125</v>
      </c>
      <c r="B16" s="140" t="s">
        <v>161</v>
      </c>
      <c r="C16" s="222">
        <f>'M3PT-Cuc'!C16+'M3PT-VThuy'!C16+'M3PT-PH'!C16+'M3PT-CTA'!C16+'M3PT-VThanh'!C16+'M3PT-CT'!C16+'M3PT-NB'!C16+'M3PT-TXLM'!C16+'M3PT-HLM'!C16</f>
        <v>0</v>
      </c>
    </row>
    <row r="17" spans="1:3" s="132" customFormat="1" ht="14.25" customHeight="1">
      <c r="A17" s="134" t="s">
        <v>127</v>
      </c>
      <c r="B17" s="140" t="s">
        <v>128</v>
      </c>
      <c r="C17" s="222">
        <f>'M3PT-Cuc'!C17+'M3PT-VThuy'!C17+'M3PT-PH'!C17+'M3PT-CTA'!C17+'M3PT-VThanh'!C17+'M3PT-CT'!C17+'M3PT-NB'!C17+'M3PT-TXLM'!C17+'M3PT-HLM'!C17</f>
        <v>38367</v>
      </c>
    </row>
    <row r="18" spans="1:3" s="132" customFormat="1" ht="14.25" customHeight="1">
      <c r="A18" s="134" t="s">
        <v>129</v>
      </c>
      <c r="B18" s="78" t="s">
        <v>130</v>
      </c>
      <c r="C18" s="222">
        <f>'M3PT-Cuc'!C18+'M3PT-VThuy'!C18+'M3PT-PH'!C18+'M3PT-CTA'!C18+'M3PT-VThanh'!C18+'M3PT-CT'!C18+'M3PT-NB'!C18+'M3PT-TXLM'!C18+'M3PT-HLM'!C18</f>
        <v>10949</v>
      </c>
    </row>
    <row r="19" spans="1:3" s="132" customFormat="1" ht="14.25" customHeight="1">
      <c r="A19" s="130" t="s">
        <v>61</v>
      </c>
      <c r="B19" s="131" t="s">
        <v>217</v>
      </c>
      <c r="C19" s="224">
        <f>IF(SUM(C20:C25)='M3'!C19,SUM(C20:C25),"SAI")</f>
        <v>0</v>
      </c>
    </row>
    <row r="20" spans="1:3" s="132" customFormat="1" ht="14.25" customHeight="1">
      <c r="A20" s="134" t="s">
        <v>131</v>
      </c>
      <c r="B20" s="140" t="s">
        <v>132</v>
      </c>
      <c r="C20" s="222">
        <f>'M3PT-Cuc'!C20+'M3PT-VThuy'!C20+'M3PT-PH'!C20+'M3PT-CTA'!C20+'M3PT-VThanh'!C20+'M3PT-CT'!C20+'M3PT-NB'!C20+'M3PT-TXLM'!C20+'M3PT-HLM'!C20</f>
        <v>0</v>
      </c>
    </row>
    <row r="21" spans="1:3" s="132" customFormat="1" ht="14.25" customHeight="1">
      <c r="A21" s="134" t="s">
        <v>133</v>
      </c>
      <c r="B21" s="140" t="s">
        <v>134</v>
      </c>
      <c r="C21" s="222">
        <f>'M3PT-Cuc'!C21+'M3PT-VThuy'!C21+'M3PT-PH'!C21+'M3PT-CTA'!C21+'M3PT-VThanh'!C21+'M3PT-CT'!C21+'M3PT-NB'!C21+'M3PT-TXLM'!C21+'M3PT-HLM'!C21</f>
        <v>0</v>
      </c>
    </row>
    <row r="22" spans="1:3" s="132" customFormat="1" ht="14.25" customHeight="1">
      <c r="A22" s="134" t="s">
        <v>135</v>
      </c>
      <c r="B22" s="140" t="s">
        <v>136</v>
      </c>
      <c r="C22" s="222">
        <f>'M3PT-Cuc'!C22+'M3PT-VThuy'!C22+'M3PT-PH'!C22+'M3PT-CTA'!C22+'M3PT-VThanh'!C22+'M3PT-CT'!C22+'M3PT-NB'!C22+'M3PT-TXLM'!C22+'M3PT-HLM'!C22</f>
        <v>0</v>
      </c>
    </row>
    <row r="23" spans="1:3" s="132" customFormat="1" ht="14.25" customHeight="1">
      <c r="A23" s="134" t="s">
        <v>137</v>
      </c>
      <c r="B23" s="140" t="s">
        <v>120</v>
      </c>
      <c r="C23" s="222">
        <f>'M3PT-Cuc'!C23+'M3PT-VThuy'!C23+'M3PT-PH'!C23+'M3PT-CTA'!C23+'M3PT-VThanh'!C23+'M3PT-CT'!C23+'M3PT-NB'!C23+'M3PT-TXLM'!C23+'M3PT-HLM'!C23</f>
        <v>0</v>
      </c>
    </row>
    <row r="24" spans="1:3" s="132" customFormat="1" ht="14.25" customHeight="1">
      <c r="A24" s="134" t="s">
        <v>138</v>
      </c>
      <c r="B24" s="140" t="s">
        <v>183</v>
      </c>
      <c r="C24" s="222">
        <f>'M3PT-Cuc'!C24+'M3PT-VThuy'!C24+'M3PT-PH'!C24+'M3PT-CTA'!C24+'M3PT-VThanh'!C24+'M3PT-CT'!C24+'M3PT-NB'!C24+'M3PT-TXLM'!C24+'M3PT-HLM'!C24</f>
        <v>0</v>
      </c>
    </row>
    <row r="25" spans="1:3" s="132" customFormat="1" ht="14.25" customHeight="1">
      <c r="A25" s="134" t="s">
        <v>139</v>
      </c>
      <c r="B25" s="140" t="s">
        <v>140</v>
      </c>
      <c r="C25" s="222">
        <f>'M3PT-Cuc'!C25+'M3PT-VThuy'!C25+'M3PT-PH'!C25+'M3PT-CTA'!C25+'M3PT-VThanh'!C25+'M3PT-CT'!C25+'M3PT-NB'!C25+'M3PT-TXLM'!C25+'M3PT-HLM'!C25</f>
        <v>0</v>
      </c>
    </row>
    <row r="26" spans="1:3" s="132" customFormat="1" ht="14.25" customHeight="1">
      <c r="A26" s="130" t="s">
        <v>62</v>
      </c>
      <c r="B26" s="131" t="s">
        <v>219</v>
      </c>
      <c r="C26" s="224">
        <f>IF(SUM(C27:C29)='M3'!C26,SUM(C27:C29),"SAI")</f>
        <v>4298352</v>
      </c>
    </row>
    <row r="27" spans="1:3" s="132" customFormat="1" ht="14.25" customHeight="1">
      <c r="A27" s="134" t="s">
        <v>141</v>
      </c>
      <c r="B27" s="140" t="s">
        <v>132</v>
      </c>
      <c r="C27" s="222">
        <f>'M3PT-Cuc'!C27+'M3PT-VThuy'!C27+'M3PT-PH'!C27+'M3PT-CTA'!C27+'M3PT-VThanh'!C27+'M3PT-CT'!C27+'M3PT-NB'!C27+'M3PT-TXLM'!C27+'M3PT-HLM'!C27</f>
        <v>3505352</v>
      </c>
    </row>
    <row r="28" spans="1:3" ht="14.25" customHeight="1">
      <c r="A28" s="134" t="s">
        <v>142</v>
      </c>
      <c r="B28" s="140" t="s">
        <v>134</v>
      </c>
      <c r="C28" s="222">
        <f>'M3PT-Cuc'!C28+'M3PT-VThuy'!C28+'M3PT-PH'!C28+'M3PT-CTA'!C28+'M3PT-VThanh'!C28+'M3PT-CT'!C28+'M3PT-NB'!C28+'M3PT-TXLM'!C28+'M3PT-HLM'!C28</f>
        <v>0</v>
      </c>
    </row>
    <row r="29" spans="1:3" s="132" customFormat="1" ht="14.25" customHeight="1">
      <c r="A29" s="134" t="s">
        <v>143</v>
      </c>
      <c r="B29" s="140" t="s">
        <v>144</v>
      </c>
      <c r="C29" s="222">
        <f>'M3PT-Cuc'!C29+'M3PT-VThuy'!C29+'M3PT-PH'!C29+'M3PT-CTA'!C29+'M3PT-VThanh'!C29+'M3PT-CT'!C29+'M3PT-NB'!C29+'M3PT-TXLM'!C29+'M3PT-HLM'!C29</f>
        <v>793000</v>
      </c>
    </row>
    <row r="30" spans="1:3" ht="15.75" customHeight="1">
      <c r="A30" s="141"/>
      <c r="B30" s="335" t="s">
        <v>232</v>
      </c>
      <c r="C30" s="336" t="s">
        <v>234</v>
      </c>
    </row>
    <row r="31" spans="1:3" ht="15.75" customHeight="1">
      <c r="A31" s="141"/>
      <c r="B31" s="328" t="s">
        <v>237</v>
      </c>
      <c r="C31" s="204" t="s">
        <v>235</v>
      </c>
    </row>
    <row r="32" spans="2:4" s="143" customFormat="1" ht="15.75">
      <c r="B32" s="330"/>
      <c r="C32" s="4"/>
      <c r="D32" s="144"/>
    </row>
    <row r="33" spans="2:3" ht="15.75" customHeight="1">
      <c r="B33" s="77"/>
      <c r="C33" s="77"/>
    </row>
    <row r="34" spans="2:3" ht="15.75" customHeight="1">
      <c r="B34" s="77"/>
      <c r="C34" s="77"/>
    </row>
    <row r="35" spans="2:3" ht="15.75" customHeight="1">
      <c r="B35" s="77"/>
      <c r="C35" s="77"/>
    </row>
    <row r="36" spans="2:3" ht="15.75" customHeight="1">
      <c r="B36" s="334" t="s">
        <v>238</v>
      </c>
      <c r="C36" s="321" t="s">
        <v>236</v>
      </c>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59" right="0.48" top="0.61" bottom="0.4" header="0.48" footer="0.3"/>
  <pageSetup horizontalDpi="600" verticalDpi="600" orientation="landscape" paperSize="9" scale="95" r:id="rId1"/>
</worksheet>
</file>

<file path=xl/worksheets/sheet70.xml><?xml version="1.0" encoding="utf-8"?>
<worksheet xmlns="http://schemas.openxmlformats.org/spreadsheetml/2006/main" xmlns:r="http://schemas.openxmlformats.org/officeDocument/2006/relationships">
  <dimension ref="A1:C40"/>
  <sheetViews>
    <sheetView zoomScalePageLayoutView="0" workbookViewId="0" topLeftCell="A1">
      <selection activeCell="K13"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IF(SUM(C5:C13)='M2-NB'!C21,SUM(C5:C13),"SAI")</f>
        <v>16</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16</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IF(SUM(C15:C16)='M2-NB'!C22,SUM(C15:C16),"SAI")</f>
        <v>2</v>
      </c>
    </row>
    <row r="15" spans="1:3" s="73" customFormat="1" ht="15" customHeight="1">
      <c r="A15" s="93" t="s">
        <v>43</v>
      </c>
      <c r="B15" s="78" t="s">
        <v>160</v>
      </c>
      <c r="C15" s="218">
        <v>2</v>
      </c>
    </row>
    <row r="16" spans="1:3" s="73" customFormat="1" ht="15" customHeight="1">
      <c r="A16" s="93" t="s">
        <v>44</v>
      </c>
      <c r="B16" s="78" t="s">
        <v>124</v>
      </c>
      <c r="C16" s="218"/>
    </row>
    <row r="17" spans="1:3" ht="15" customHeight="1">
      <c r="A17" s="7" t="s">
        <v>45</v>
      </c>
      <c r="B17" s="8" t="s">
        <v>114</v>
      </c>
      <c r="C17" s="219">
        <f>IF(SUM(C18:C20)='M2-NB'!C24,SUM(C18:C20),"SAI")</f>
        <v>7</v>
      </c>
    </row>
    <row r="18" spans="1:3" s="9" customFormat="1" ht="15" customHeight="1">
      <c r="A18" s="93" t="s">
        <v>125</v>
      </c>
      <c r="B18" s="78" t="s">
        <v>161</v>
      </c>
      <c r="C18" s="208">
        <v>0</v>
      </c>
    </row>
    <row r="19" spans="1:3" s="9" customFormat="1" ht="15" customHeight="1">
      <c r="A19" s="93" t="s">
        <v>127</v>
      </c>
      <c r="B19" s="78" t="s">
        <v>128</v>
      </c>
      <c r="C19" s="208">
        <v>7</v>
      </c>
    </row>
    <row r="20" spans="1:3" s="9" customFormat="1" ht="15" customHeight="1">
      <c r="A20" s="93" t="s">
        <v>129</v>
      </c>
      <c r="B20" s="78" t="s">
        <v>130</v>
      </c>
      <c r="C20" s="208">
        <v>0</v>
      </c>
    </row>
    <row r="21" spans="1:3" s="9" customFormat="1" ht="15" customHeight="1">
      <c r="A21" s="93" t="s">
        <v>61</v>
      </c>
      <c r="B21" s="8" t="s">
        <v>217</v>
      </c>
      <c r="C21" s="209">
        <f>IF(SUM(C22:C28)='M2-NB'!C19,SUM(C22:C28),"SAI")</f>
        <v>1</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1</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IF(SUM(C30:C32)='M2-NB'!C25,SUM(C30:C32),"SAI")</f>
        <v>0</v>
      </c>
    </row>
    <row r="30" spans="1:3" ht="15" customHeight="1">
      <c r="A30" s="93" t="s">
        <v>141</v>
      </c>
      <c r="B30" s="78" t="s">
        <v>132</v>
      </c>
      <c r="C30" s="218">
        <v>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W63"/>
  <sheetViews>
    <sheetView zoomScalePageLayoutView="0" workbookViewId="0" topLeftCell="A9">
      <selection activeCell="K13"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290"/>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286" t="s">
        <v>179</v>
      </c>
      <c r="G9" s="291" t="s">
        <v>180</v>
      </c>
      <c r="H9" s="687"/>
      <c r="I9" s="687"/>
      <c r="J9" s="687"/>
      <c r="K9" s="687"/>
      <c r="L9" s="687"/>
      <c r="M9" s="687"/>
      <c r="N9" s="685"/>
      <c r="O9" s="287"/>
      <c r="P9" s="287"/>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1808530</v>
      </c>
      <c r="D11" s="250">
        <f>D12+D13</f>
        <v>690711</v>
      </c>
      <c r="E11" s="250">
        <f>F11+G11</f>
        <v>393414</v>
      </c>
      <c r="F11" s="250">
        <f>F12+F13</f>
        <v>0</v>
      </c>
      <c r="G11" s="250">
        <f aca="true" t="shared" si="0" ref="G11:N11">G12+G13</f>
        <v>393414</v>
      </c>
      <c r="H11" s="250">
        <f t="shared" si="0"/>
        <v>0</v>
      </c>
      <c r="I11" s="250">
        <f t="shared" si="0"/>
        <v>2600</v>
      </c>
      <c r="J11" s="250">
        <f t="shared" si="0"/>
        <v>721805</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1250000</v>
      </c>
      <c r="D12" s="251">
        <v>575124</v>
      </c>
      <c r="E12" s="250">
        <f>F12+G12</f>
        <v>236837</v>
      </c>
      <c r="F12" s="251">
        <v>0</v>
      </c>
      <c r="G12" s="251">
        <v>236837</v>
      </c>
      <c r="H12" s="251"/>
      <c r="I12" s="251">
        <v>0</v>
      </c>
      <c r="J12" s="251">
        <v>438039</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558530</v>
      </c>
      <c r="D13" s="253">
        <v>115587</v>
      </c>
      <c r="E13" s="250">
        <f>F13+G13</f>
        <v>156577</v>
      </c>
      <c r="F13" s="253"/>
      <c r="G13" s="253">
        <v>156577</v>
      </c>
      <c r="H13" s="253">
        <v>0</v>
      </c>
      <c r="I13" s="253">
        <v>2600</v>
      </c>
      <c r="J13" s="253">
        <v>283766</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1808530</v>
      </c>
      <c r="D16" s="249">
        <f>D17+D26</f>
        <v>690711</v>
      </c>
      <c r="E16" s="249">
        <f aca="true" t="shared" si="1" ref="E16:N16">E17+E26</f>
        <v>393414</v>
      </c>
      <c r="F16" s="249">
        <f>F17+F26</f>
        <v>0</v>
      </c>
      <c r="G16" s="249">
        <f t="shared" si="1"/>
        <v>393414</v>
      </c>
      <c r="H16" s="249">
        <f t="shared" si="1"/>
        <v>0</v>
      </c>
      <c r="I16" s="249">
        <f t="shared" si="1"/>
        <v>2600</v>
      </c>
      <c r="J16" s="249">
        <f t="shared" si="1"/>
        <v>721805</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1540717</v>
      </c>
      <c r="D17" s="249">
        <f>SUM(D18:D25)</f>
        <v>622525</v>
      </c>
      <c r="E17" s="250">
        <f>F17+G17</f>
        <v>193787</v>
      </c>
      <c r="F17" s="249">
        <f>SUM(F18:F25)</f>
        <v>0</v>
      </c>
      <c r="G17" s="249">
        <f aca="true" t="shared" si="2" ref="G17:N17">SUM(G18:G25)</f>
        <v>193787</v>
      </c>
      <c r="H17" s="249">
        <f t="shared" si="2"/>
        <v>0</v>
      </c>
      <c r="I17" s="249">
        <f t="shared" si="2"/>
        <v>2600</v>
      </c>
      <c r="J17" s="249">
        <f t="shared" si="2"/>
        <v>721805</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193390</v>
      </c>
      <c r="D18" s="254">
        <v>80230</v>
      </c>
      <c r="E18" s="250">
        <f>F18+G18</f>
        <v>30200</v>
      </c>
      <c r="F18" s="254"/>
      <c r="G18" s="254">
        <v>30200</v>
      </c>
      <c r="H18" s="254">
        <v>0</v>
      </c>
      <c r="I18" s="254">
        <v>2600</v>
      </c>
      <c r="J18" s="254">
        <v>80360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1325724</v>
      </c>
      <c r="D21" s="254">
        <v>520692</v>
      </c>
      <c r="E21" s="250">
        <f t="shared" si="4"/>
        <v>163587</v>
      </c>
      <c r="F21" s="254"/>
      <c r="G21" s="254">
        <v>163587</v>
      </c>
      <c r="H21" s="254"/>
      <c r="I21" s="254">
        <v>0</v>
      </c>
      <c r="J21" s="254">
        <v>641445</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21603</v>
      </c>
      <c r="D25" s="253">
        <v>21603</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267813</v>
      </c>
      <c r="D26" s="253">
        <v>68186</v>
      </c>
      <c r="E26" s="250">
        <f t="shared" si="4"/>
        <v>199627</v>
      </c>
      <c r="F26" s="253">
        <v>0</v>
      </c>
      <c r="G26" s="253">
        <v>199627</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12.551948216317468</v>
      </c>
      <c r="D27" s="230">
        <f aca="true" t="shared" si="5" ref="D27:N27">(D18+D19+D20)/D17*100</f>
        <v>12.887835829886349</v>
      </c>
      <c r="E27" s="230">
        <f t="shared" si="5"/>
        <v>15.584120709851538</v>
      </c>
      <c r="F27" s="230" t="e">
        <f t="shared" si="5"/>
        <v>#DIV/0!</v>
      </c>
      <c r="G27" s="230">
        <f t="shared" si="5"/>
        <v>15.584120709851538</v>
      </c>
      <c r="H27" s="230" t="e">
        <f t="shared" si="5"/>
        <v>#DIV/0!</v>
      </c>
      <c r="I27" s="230">
        <f t="shared" si="5"/>
        <v>100</v>
      </c>
      <c r="J27" s="230">
        <f t="shared" si="5"/>
        <v>11.133200795228628</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289"/>
      <c r="J40" s="289"/>
      <c r="K40" s="100"/>
      <c r="L40" s="100"/>
      <c r="M40" s="100"/>
    </row>
    <row r="41" spans="1:13" ht="17.25">
      <c r="A41" s="124"/>
      <c r="B41" s="709"/>
      <c r="C41" s="709"/>
      <c r="D41" s="709"/>
      <c r="E41" s="709"/>
      <c r="F41" s="709"/>
      <c r="G41" s="288"/>
      <c r="H41" s="288"/>
      <c r="I41" s="100"/>
      <c r="J41" s="100"/>
      <c r="K41" s="100"/>
      <c r="L41" s="100"/>
      <c r="M41" s="100"/>
    </row>
    <row r="42" spans="1:13" ht="15.75">
      <c r="A42" s="124"/>
      <c r="B42" s="710"/>
      <c r="C42" s="710"/>
      <c r="D42" s="710"/>
      <c r="E42" s="710"/>
      <c r="F42" s="710"/>
      <c r="G42" s="289"/>
      <c r="H42" s="289"/>
      <c r="I42" s="100"/>
      <c r="J42" s="100"/>
      <c r="K42" s="126"/>
      <c r="L42" s="126"/>
      <c r="M42" s="126"/>
    </row>
    <row r="43" spans="1:13" ht="15">
      <c r="A43" s="124"/>
      <c r="B43" s="710"/>
      <c r="C43" s="710"/>
      <c r="D43" s="710"/>
      <c r="E43" s="710"/>
      <c r="F43" s="710"/>
      <c r="G43" s="289"/>
      <c r="H43" s="289"/>
      <c r="I43" s="100"/>
      <c r="J43" s="100"/>
      <c r="K43" s="100"/>
      <c r="L43" s="100"/>
      <c r="M43" s="100"/>
    </row>
    <row r="44" spans="1:13" ht="15">
      <c r="A44" s="124"/>
      <c r="B44" s="710"/>
      <c r="C44" s="710"/>
      <c r="D44" s="710"/>
      <c r="E44" s="710"/>
      <c r="F44" s="710"/>
      <c r="G44" s="289"/>
      <c r="H44" s="289"/>
      <c r="I44" s="100"/>
      <c r="J44" s="100"/>
      <c r="K44" s="100"/>
      <c r="L44" s="100"/>
      <c r="M44" s="100"/>
    </row>
    <row r="45" spans="1:13" ht="15">
      <c r="A45" s="124"/>
      <c r="B45" s="710"/>
      <c r="C45" s="710"/>
      <c r="D45" s="710"/>
      <c r="E45" s="710"/>
      <c r="F45" s="710"/>
      <c r="G45" s="289"/>
      <c r="H45" s="289"/>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72.xml><?xml version="1.0" encoding="utf-8"?>
<worksheet xmlns="http://schemas.openxmlformats.org/spreadsheetml/2006/main" xmlns:r="http://schemas.openxmlformats.org/officeDocument/2006/relationships">
  <dimension ref="A1:D41"/>
  <sheetViews>
    <sheetView zoomScalePageLayoutView="0" workbookViewId="0" topLeftCell="A9">
      <selection activeCell="C26"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IF(SUM(C5:C11)='M3-NB'!C22,SUM(C5:C11),"SAI")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IF(SUM(C13:C14)='M3-NB'!C23,SUM(C13:C14),"SAI")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IF(SUM(C16:C18)='M3-NB'!C25,SUM(C16:C18),"SAI")</f>
        <v>21603</v>
      </c>
    </row>
    <row r="16" spans="1:3" ht="14.25" customHeight="1">
      <c r="A16" s="134" t="s">
        <v>125</v>
      </c>
      <c r="B16" s="140" t="s">
        <v>161</v>
      </c>
      <c r="C16" s="221"/>
    </row>
    <row r="17" spans="1:3" s="132" customFormat="1" ht="14.25" customHeight="1">
      <c r="A17" s="134" t="s">
        <v>127</v>
      </c>
      <c r="B17" s="140" t="s">
        <v>128</v>
      </c>
      <c r="C17" s="222">
        <v>21603</v>
      </c>
    </row>
    <row r="18" spans="1:3" s="132" customFormat="1" ht="14.25" customHeight="1">
      <c r="A18" s="134" t="s">
        <v>129</v>
      </c>
      <c r="B18" s="78" t="s">
        <v>130</v>
      </c>
      <c r="C18" s="222"/>
    </row>
    <row r="19" spans="1:3" s="132" customFormat="1" ht="14.25" customHeight="1">
      <c r="A19" s="130" t="s">
        <v>61</v>
      </c>
      <c r="B19" s="131" t="s">
        <v>217</v>
      </c>
      <c r="C19" s="224">
        <f>IF(SUM(C20:C25)='M3-NB'!C19,SUM(C20:C25),"SAI")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IF(SUM(C27:C29)='M3-NB'!C26,SUM(C27:C29),"SAI")</f>
        <v>267813</v>
      </c>
    </row>
    <row r="27" spans="1:3" s="132" customFormat="1" ht="14.25" customHeight="1">
      <c r="A27" s="134" t="s">
        <v>141</v>
      </c>
      <c r="B27" s="140" t="s">
        <v>132</v>
      </c>
      <c r="C27" s="222">
        <v>267813</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84"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Q62"/>
  <sheetViews>
    <sheetView zoomScalePageLayoutView="0" workbookViewId="0" topLeftCell="A4">
      <selection activeCell="C26"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282"/>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286" t="s">
        <v>93</v>
      </c>
      <c r="G9" s="291" t="s">
        <v>94</v>
      </c>
      <c r="H9" s="687"/>
      <c r="I9" s="687"/>
      <c r="J9" s="687"/>
      <c r="K9" s="687"/>
      <c r="L9" s="687"/>
      <c r="M9" s="687"/>
      <c r="N9" s="687"/>
      <c r="O9" s="687"/>
      <c r="P9" s="287"/>
      <c r="Q9" s="287"/>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66263257</v>
      </c>
      <c r="D11" s="244">
        <f>D12+D13</f>
        <v>27484554</v>
      </c>
      <c r="E11" s="244">
        <f>F11+G11</f>
        <v>188235</v>
      </c>
      <c r="F11" s="244">
        <f>F12+F13</f>
        <v>0</v>
      </c>
      <c r="G11" s="244">
        <f aca="true" t="shared" si="0" ref="G11:O11">G12+G13</f>
        <v>188235</v>
      </c>
      <c r="H11" s="244">
        <f t="shared" si="0"/>
        <v>0</v>
      </c>
      <c r="I11" s="244">
        <f t="shared" si="0"/>
        <v>164818</v>
      </c>
      <c r="J11" s="244">
        <f t="shared" si="0"/>
        <v>38425650</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55944408</v>
      </c>
      <c r="D12" s="247">
        <v>22505554</v>
      </c>
      <c r="E12" s="244">
        <f aca="true" t="shared" si="1" ref="E12:E25">F12+G12</f>
        <v>75508</v>
      </c>
      <c r="F12" s="247"/>
      <c r="G12" s="247">
        <v>75508</v>
      </c>
      <c r="H12" s="247"/>
      <c r="I12" s="247">
        <v>130218</v>
      </c>
      <c r="J12" s="247">
        <v>33233128</v>
      </c>
      <c r="K12" s="247"/>
      <c r="L12" s="247"/>
      <c r="M12" s="247"/>
      <c r="N12" s="247"/>
      <c r="O12" s="247"/>
      <c r="P12" s="127"/>
      <c r="Q12" s="127"/>
    </row>
    <row r="13" spans="1:17" ht="21" customHeight="1">
      <c r="A13" s="111">
        <v>2</v>
      </c>
      <c r="B13" s="112" t="s">
        <v>97</v>
      </c>
      <c r="C13" s="244">
        <f>D13+E13+H13+I13+J13+K13+L13+M13+N13+O13</f>
        <v>10318849</v>
      </c>
      <c r="D13" s="247">
        <v>4979000</v>
      </c>
      <c r="E13" s="244">
        <f t="shared" si="1"/>
        <v>112727</v>
      </c>
      <c r="F13" s="247"/>
      <c r="G13" s="247">
        <v>112727</v>
      </c>
      <c r="H13" s="247"/>
      <c r="I13" s="247">
        <v>34600</v>
      </c>
      <c r="J13" s="247">
        <v>5192522</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v>0</v>
      </c>
      <c r="I14" s="247">
        <v>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66263257</v>
      </c>
      <c r="D16" s="244">
        <f>D17+D25</f>
        <v>27484554</v>
      </c>
      <c r="E16" s="244">
        <f t="shared" si="1"/>
        <v>188235</v>
      </c>
      <c r="F16" s="244">
        <f>F17+F25</f>
        <v>0</v>
      </c>
      <c r="G16" s="244">
        <f aca="true" t="shared" si="2" ref="G16:O16">G17+G25</f>
        <v>188235</v>
      </c>
      <c r="H16" s="244">
        <f t="shared" si="2"/>
        <v>0</v>
      </c>
      <c r="I16" s="244">
        <f t="shared" si="2"/>
        <v>164818</v>
      </c>
      <c r="J16" s="244">
        <f t="shared" si="2"/>
        <v>38425650</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66263257</v>
      </c>
      <c r="D17" s="244">
        <f>SUM(D18:D24)</f>
        <v>27484554</v>
      </c>
      <c r="E17" s="244">
        <f t="shared" si="1"/>
        <v>188235</v>
      </c>
      <c r="F17" s="244">
        <f>SUM(F18:F24)</f>
        <v>0</v>
      </c>
      <c r="G17" s="244">
        <f>SUM(G18:G24)</f>
        <v>188235</v>
      </c>
      <c r="H17" s="244">
        <f>SUM(H18:H24)</f>
        <v>0</v>
      </c>
      <c r="I17" s="244">
        <f aca="true" t="shared" si="3" ref="I17:O17">SUM(I18:I24)</f>
        <v>164818</v>
      </c>
      <c r="J17" s="244">
        <f t="shared" si="3"/>
        <v>38425650</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2006836</v>
      </c>
      <c r="D18" s="247">
        <v>1837159</v>
      </c>
      <c r="E18" s="244">
        <f t="shared" si="1"/>
        <v>15550</v>
      </c>
      <c r="F18" s="247"/>
      <c r="G18" s="247">
        <v>15550</v>
      </c>
      <c r="H18" s="247"/>
      <c r="I18" s="247">
        <v>133472</v>
      </c>
      <c r="J18" s="247">
        <v>20655</v>
      </c>
      <c r="K18" s="247"/>
      <c r="L18" s="247"/>
      <c r="M18" s="247"/>
      <c r="N18" s="247"/>
      <c r="O18" s="247"/>
      <c r="P18" s="127"/>
      <c r="Q18" s="120"/>
    </row>
    <row r="19" spans="1:17" ht="15.75">
      <c r="A19" s="111" t="s">
        <v>42</v>
      </c>
      <c r="B19" s="112" t="s">
        <v>104</v>
      </c>
      <c r="C19" s="244">
        <f t="shared" si="4"/>
        <v>210048</v>
      </c>
      <c r="D19" s="247">
        <v>210048</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61994176</v>
      </c>
      <c r="D20" s="247">
        <v>23385150</v>
      </c>
      <c r="E20" s="244">
        <f t="shared" si="1"/>
        <v>172685</v>
      </c>
      <c r="F20" s="247"/>
      <c r="G20" s="247">
        <v>172685</v>
      </c>
      <c r="H20" s="247"/>
      <c r="I20" s="247">
        <v>31346</v>
      </c>
      <c r="J20" s="247">
        <v>38404995</v>
      </c>
      <c r="K20" s="247"/>
      <c r="L20" s="247"/>
      <c r="M20" s="247"/>
      <c r="N20" s="247"/>
      <c r="O20" s="247"/>
      <c r="P20" s="127"/>
      <c r="Q20" s="120"/>
    </row>
    <row r="21" spans="1:17" ht="21" customHeight="1">
      <c r="A21" s="111" t="s">
        <v>107</v>
      </c>
      <c r="B21" s="112" t="s">
        <v>108</v>
      </c>
      <c r="C21" s="244">
        <f t="shared" si="4"/>
        <v>777368</v>
      </c>
      <c r="D21" s="247">
        <v>777368</v>
      </c>
      <c r="E21" s="244">
        <f t="shared" si="1"/>
        <v>0</v>
      </c>
      <c r="F21" s="247"/>
      <c r="G21" s="247"/>
      <c r="H21" s="247"/>
      <c r="I21" s="247"/>
      <c r="J21" s="247">
        <v>0</v>
      </c>
      <c r="K21" s="247"/>
      <c r="L21" s="247"/>
      <c r="M21" s="247"/>
      <c r="N21" s="247"/>
      <c r="O21" s="247"/>
      <c r="P21" s="127"/>
      <c r="Q21" s="120"/>
    </row>
    <row r="22" spans="1:17" ht="21" customHeight="1">
      <c r="A22" s="111" t="s">
        <v>109</v>
      </c>
      <c r="B22" s="112" t="s">
        <v>110</v>
      </c>
      <c r="C22" s="244">
        <f t="shared" si="4"/>
        <v>92692</v>
      </c>
      <c r="D22" s="247">
        <v>92692</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1182137</v>
      </c>
      <c r="D24" s="247">
        <v>1182137</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0</v>
      </c>
      <c r="D25" s="247"/>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3.3455705323992753</v>
      </c>
      <c r="D26" s="229">
        <f aca="true" t="shared" si="5" ref="D26:O26">(D18+D19)/D17*100</f>
        <v>7.44857275108048</v>
      </c>
      <c r="E26" s="229">
        <f t="shared" si="5"/>
        <v>8.260950407735013</v>
      </c>
      <c r="F26" s="229" t="e">
        <f t="shared" si="5"/>
        <v>#DIV/0!</v>
      </c>
      <c r="G26" s="229">
        <f t="shared" si="5"/>
        <v>8.260950407735013</v>
      </c>
      <c r="H26" s="229" t="e">
        <f t="shared" si="5"/>
        <v>#DIV/0!</v>
      </c>
      <c r="I26" s="229">
        <f t="shared" si="5"/>
        <v>80.98144620126443</v>
      </c>
      <c r="J26" s="229">
        <f t="shared" si="5"/>
        <v>0.05375315707086282</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289"/>
      <c r="J39" s="289"/>
      <c r="K39" s="100"/>
      <c r="L39" s="100"/>
      <c r="M39" s="100"/>
    </row>
    <row r="40" spans="1:13" ht="17.25">
      <c r="A40" s="124"/>
      <c r="B40" s="709"/>
      <c r="C40" s="709"/>
      <c r="D40" s="709"/>
      <c r="E40" s="709"/>
      <c r="F40" s="709"/>
      <c r="G40" s="288"/>
      <c r="H40" s="288"/>
      <c r="I40" s="100"/>
      <c r="J40" s="100"/>
      <c r="K40" s="100"/>
      <c r="L40" s="100"/>
      <c r="M40" s="100"/>
    </row>
    <row r="41" spans="1:13" ht="15.75">
      <c r="A41" s="124"/>
      <c r="B41" s="710"/>
      <c r="C41" s="710"/>
      <c r="D41" s="710"/>
      <c r="E41" s="710"/>
      <c r="F41" s="710"/>
      <c r="G41" s="289"/>
      <c r="H41" s="289"/>
      <c r="I41" s="100"/>
      <c r="J41" s="100"/>
      <c r="K41" s="126"/>
      <c r="L41" s="126"/>
      <c r="M41" s="126"/>
    </row>
    <row r="42" spans="1:13" ht="15">
      <c r="A42" s="124"/>
      <c r="B42" s="710"/>
      <c r="C42" s="710"/>
      <c r="D42" s="710"/>
      <c r="E42" s="710"/>
      <c r="F42" s="710"/>
      <c r="G42" s="289"/>
      <c r="H42" s="289"/>
      <c r="I42" s="100"/>
      <c r="J42" s="100"/>
      <c r="K42" s="100"/>
      <c r="L42" s="100"/>
      <c r="M42" s="100"/>
    </row>
    <row r="43" spans="1:13" ht="15">
      <c r="A43" s="124"/>
      <c r="B43" s="710"/>
      <c r="C43" s="710"/>
      <c r="D43" s="710"/>
      <c r="E43" s="710"/>
      <c r="F43" s="710"/>
      <c r="G43" s="289"/>
      <c r="H43" s="289"/>
      <c r="I43" s="100"/>
      <c r="J43" s="100"/>
      <c r="K43" s="100"/>
      <c r="L43" s="100"/>
      <c r="M43" s="100"/>
    </row>
    <row r="44" spans="1:13" ht="15">
      <c r="A44" s="124"/>
      <c r="B44" s="710"/>
      <c r="C44" s="710"/>
      <c r="D44" s="710"/>
      <c r="E44" s="710"/>
      <c r="F44" s="710"/>
      <c r="G44" s="289"/>
      <c r="H44" s="289"/>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74.xml><?xml version="1.0" encoding="utf-8"?>
<worksheet xmlns="http://schemas.openxmlformats.org/spreadsheetml/2006/main" xmlns:r="http://schemas.openxmlformats.org/officeDocument/2006/relationships">
  <dimension ref="A1:C40"/>
  <sheetViews>
    <sheetView zoomScalePageLayoutView="0" workbookViewId="0" topLeftCell="A10">
      <selection activeCell="C26"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IF(SUM(C5:C13)='M4-NB'!C21,SUM(C5:C13),"SAI")</f>
        <v>777368</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777368</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IF(SUM(C15:C16)='M4-NB'!C22,SUM(C15:C16),"SAI")</f>
        <v>92692</v>
      </c>
    </row>
    <row r="15" spans="1:3" s="133" customFormat="1" ht="13.5" customHeight="1">
      <c r="A15" s="134" t="s">
        <v>43</v>
      </c>
      <c r="B15" s="140" t="s">
        <v>160</v>
      </c>
      <c r="C15" s="227">
        <v>92692</v>
      </c>
    </row>
    <row r="16" spans="1:3" s="133" customFormat="1" ht="13.5" customHeight="1">
      <c r="A16" s="134" t="s">
        <v>44</v>
      </c>
      <c r="B16" s="140" t="s">
        <v>124</v>
      </c>
      <c r="C16" s="227"/>
    </row>
    <row r="17" spans="1:3" ht="13.5" customHeight="1">
      <c r="A17" s="130" t="s">
        <v>45</v>
      </c>
      <c r="B17" s="145" t="s">
        <v>114</v>
      </c>
      <c r="C17" s="228">
        <f>IF(SUM(C18:C20)='M4-NB'!C24,SUM(C18:C20),"SAI")</f>
        <v>1182137</v>
      </c>
    </row>
    <row r="18" spans="1:3" ht="13.5" customHeight="1">
      <c r="A18" s="134" t="s">
        <v>125</v>
      </c>
      <c r="B18" s="140" t="s">
        <v>161</v>
      </c>
      <c r="C18" s="227"/>
    </row>
    <row r="19" spans="1:3" s="132" customFormat="1" ht="13.5" customHeight="1">
      <c r="A19" s="134" t="s">
        <v>127</v>
      </c>
      <c r="B19" s="140" t="s">
        <v>128</v>
      </c>
      <c r="C19" s="221">
        <v>1182137</v>
      </c>
    </row>
    <row r="20" spans="1:3" s="132" customFormat="1" ht="13.5" customHeight="1">
      <c r="A20" s="134" t="s">
        <v>129</v>
      </c>
      <c r="B20" s="78" t="s">
        <v>130</v>
      </c>
      <c r="C20" s="221">
        <v>0</v>
      </c>
    </row>
    <row r="21" spans="1:3" s="132" customFormat="1" ht="14.25" customHeight="1">
      <c r="A21" s="134" t="s">
        <v>61</v>
      </c>
      <c r="B21" s="131" t="s">
        <v>217</v>
      </c>
      <c r="C21" s="225">
        <f>IF(SUM(C22:C28)='M4-NB'!C19,SUM(C22:C28),"SAI")</f>
        <v>210048</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210048</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IF(SUM(C30:C32)='M4-NB'!C25,SUM(C30:C32),"SAI")</f>
        <v>0</v>
      </c>
    </row>
    <row r="30" spans="1:3" ht="13.5" customHeight="1">
      <c r="A30" s="134" t="s">
        <v>141</v>
      </c>
      <c r="B30" s="140" t="s">
        <v>132</v>
      </c>
      <c r="C30" s="227">
        <v>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75.xml><?xml version="1.0" encoding="utf-8"?>
<worksheet xmlns="http://schemas.openxmlformats.org/spreadsheetml/2006/main" xmlns:r="http://schemas.openxmlformats.org/officeDocument/2006/relationships">
  <dimension ref="A1:R34"/>
  <sheetViews>
    <sheetView zoomScalePageLayoutView="0" workbookViewId="0" topLeftCell="A7">
      <selection activeCell="C26"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285" t="s">
        <v>195</v>
      </c>
      <c r="F9" s="285" t="s">
        <v>196</v>
      </c>
      <c r="G9" s="285" t="s">
        <v>197</v>
      </c>
      <c r="H9" s="285" t="s">
        <v>198</v>
      </c>
      <c r="I9" s="285" t="s">
        <v>215</v>
      </c>
      <c r="J9" s="285"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68071787</v>
      </c>
      <c r="D11" s="245">
        <f>SUM(E11:J11)</f>
        <v>1808530</v>
      </c>
      <c r="E11" s="245">
        <f>E12+E13</f>
        <v>1593970</v>
      </c>
      <c r="F11" s="245">
        <f aca="true" t="shared" si="0" ref="F11:L11">F12+F13</f>
        <v>0</v>
      </c>
      <c r="G11" s="245">
        <f t="shared" si="0"/>
        <v>78583</v>
      </c>
      <c r="H11" s="245">
        <f t="shared" si="0"/>
        <v>135977</v>
      </c>
      <c r="I11" s="245">
        <f t="shared" si="0"/>
        <v>0</v>
      </c>
      <c r="J11" s="245">
        <f t="shared" si="0"/>
        <v>0</v>
      </c>
      <c r="K11" s="245">
        <f>K12+K13</f>
        <v>38425650</v>
      </c>
      <c r="L11" s="245">
        <f t="shared" si="0"/>
        <v>27837607</v>
      </c>
      <c r="M11" s="269">
        <f>'M3-NB'!C11+'M4-NB'!C11</f>
        <v>68071787</v>
      </c>
      <c r="N11" s="266">
        <f>C12+C13</f>
        <v>68071787</v>
      </c>
      <c r="O11" s="266"/>
      <c r="P11" s="266"/>
      <c r="Q11" s="100"/>
      <c r="R11" s="100"/>
    </row>
    <row r="12" spans="1:18" s="158" customFormat="1" ht="15.75" customHeight="1">
      <c r="A12" s="111">
        <v>1</v>
      </c>
      <c r="B12" s="112" t="s">
        <v>96</v>
      </c>
      <c r="C12" s="244">
        <f>D12+K12+L12</f>
        <v>57194408</v>
      </c>
      <c r="D12" s="245">
        <f aca="true" t="shared" si="1" ref="D12:D26">SUM(E12:J12)</f>
        <v>1250000</v>
      </c>
      <c r="E12" s="246">
        <v>1140711</v>
      </c>
      <c r="F12" s="246"/>
      <c r="G12" s="246">
        <v>16583</v>
      </c>
      <c r="H12" s="246">
        <v>92706</v>
      </c>
      <c r="I12" s="246">
        <v>0</v>
      </c>
      <c r="J12" s="246">
        <v>0</v>
      </c>
      <c r="K12" s="246">
        <v>33233128</v>
      </c>
      <c r="L12" s="246">
        <v>22711280</v>
      </c>
      <c r="M12" s="267">
        <f>'M3-NB'!C12+'M4-NB'!C12</f>
        <v>57194408</v>
      </c>
      <c r="N12" s="268"/>
      <c r="O12" s="268"/>
      <c r="P12" s="268"/>
      <c r="Q12" s="160"/>
      <c r="R12" s="160"/>
    </row>
    <row r="13" spans="1:18" s="158" customFormat="1" ht="15.75" customHeight="1">
      <c r="A13" s="111">
        <v>2</v>
      </c>
      <c r="B13" s="112" t="s">
        <v>97</v>
      </c>
      <c r="C13" s="244">
        <f>D13+K13+L13</f>
        <v>10877379</v>
      </c>
      <c r="D13" s="245">
        <f t="shared" si="1"/>
        <v>558530</v>
      </c>
      <c r="E13" s="247">
        <v>453259</v>
      </c>
      <c r="F13" s="247"/>
      <c r="G13" s="247">
        <v>62000</v>
      </c>
      <c r="H13" s="247">
        <v>43271</v>
      </c>
      <c r="I13" s="247"/>
      <c r="J13" s="247">
        <v>0</v>
      </c>
      <c r="K13" s="247">
        <v>5192522</v>
      </c>
      <c r="L13" s="247">
        <v>5126327</v>
      </c>
      <c r="M13" s="267">
        <f>'M3-NB'!C13+'M4-NB'!C13</f>
        <v>10877379</v>
      </c>
      <c r="N13" s="268"/>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v>0</v>
      </c>
      <c r="L14" s="247">
        <v>0</v>
      </c>
      <c r="M14" s="267">
        <f>'M3-NB'!C14+'M4-NB'!C14</f>
        <v>0</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'M3-NB'!C15+'M4-NB'!C15</f>
        <v>0</v>
      </c>
      <c r="N15" s="266"/>
      <c r="O15" s="266"/>
      <c r="P15" s="266"/>
      <c r="Q15" s="100"/>
      <c r="R15" s="100"/>
    </row>
    <row r="16" spans="1:18" s="158" customFormat="1" ht="15.75" customHeight="1">
      <c r="A16" s="113" t="s">
        <v>100</v>
      </c>
      <c r="B16" s="114" t="s">
        <v>101</v>
      </c>
      <c r="C16" s="244">
        <f>C17+C26</f>
        <v>68071787</v>
      </c>
      <c r="D16" s="244">
        <f t="shared" si="1"/>
        <v>1808530</v>
      </c>
      <c r="E16" s="244">
        <f>E17+E26</f>
        <v>1593970</v>
      </c>
      <c r="F16" s="244">
        <f aca="true" t="shared" si="2" ref="F16:L16">F17+F26</f>
        <v>0</v>
      </c>
      <c r="G16" s="244">
        <f t="shared" si="2"/>
        <v>78583</v>
      </c>
      <c r="H16" s="244">
        <f t="shared" si="2"/>
        <v>135977</v>
      </c>
      <c r="I16" s="244">
        <f t="shared" si="2"/>
        <v>0</v>
      </c>
      <c r="J16" s="244">
        <f t="shared" si="2"/>
        <v>0</v>
      </c>
      <c r="K16" s="244">
        <f t="shared" si="2"/>
        <v>38425650</v>
      </c>
      <c r="L16" s="244">
        <f t="shared" si="2"/>
        <v>27837607</v>
      </c>
      <c r="M16" s="269">
        <f>'M3-NB'!C16+'M4-NB'!C16</f>
        <v>68071787</v>
      </c>
      <c r="N16" s="266">
        <f>C16+C14</f>
        <v>68071787</v>
      </c>
      <c r="O16" s="266"/>
      <c r="P16" s="266"/>
      <c r="Q16" s="100"/>
      <c r="R16" s="100"/>
    </row>
    <row r="17" spans="1:18" s="158" customFormat="1" ht="15.75" customHeight="1">
      <c r="A17" s="113" t="s">
        <v>39</v>
      </c>
      <c r="B17" s="115" t="s">
        <v>102</v>
      </c>
      <c r="C17" s="244">
        <f>SUM(C18:C25)</f>
        <v>67803974</v>
      </c>
      <c r="D17" s="245">
        <f t="shared" si="1"/>
        <v>1540717</v>
      </c>
      <c r="E17" s="244">
        <f>SUM(E18:E25)</f>
        <v>1407214</v>
      </c>
      <c r="F17" s="244">
        <f aca="true" t="shared" si="3" ref="F17:L17">SUM(F18:F25)</f>
        <v>0</v>
      </c>
      <c r="G17" s="244">
        <f t="shared" si="3"/>
        <v>63583</v>
      </c>
      <c r="H17" s="244">
        <f t="shared" si="3"/>
        <v>69920</v>
      </c>
      <c r="I17" s="244">
        <f t="shared" si="3"/>
        <v>0</v>
      </c>
      <c r="J17" s="244">
        <f t="shared" si="3"/>
        <v>0</v>
      </c>
      <c r="K17" s="244">
        <f t="shared" si="3"/>
        <v>38425650</v>
      </c>
      <c r="L17" s="244">
        <f t="shared" si="3"/>
        <v>27837607</v>
      </c>
      <c r="M17" s="269">
        <f>'M3-NB'!C17+'M4-NB'!C17</f>
        <v>67803974</v>
      </c>
      <c r="N17" s="266"/>
      <c r="O17" s="266"/>
      <c r="P17" s="266"/>
      <c r="Q17" s="100"/>
      <c r="R17" s="100"/>
    </row>
    <row r="18" spans="1:18" s="158" customFormat="1" ht="15.75" customHeight="1">
      <c r="A18" s="111" t="s">
        <v>41</v>
      </c>
      <c r="B18" s="112" t="s">
        <v>103</v>
      </c>
      <c r="C18" s="244">
        <f aca="true" t="shared" si="4" ref="C18:C26">D18+K18+L18</f>
        <v>2200226</v>
      </c>
      <c r="D18" s="245">
        <f t="shared" si="1"/>
        <v>193390</v>
      </c>
      <c r="E18" s="248">
        <v>174550</v>
      </c>
      <c r="F18" s="248"/>
      <c r="G18" s="248">
        <v>1200</v>
      </c>
      <c r="H18" s="248">
        <v>17640</v>
      </c>
      <c r="I18" s="248"/>
      <c r="J18" s="248">
        <v>0</v>
      </c>
      <c r="K18" s="248">
        <v>926408</v>
      </c>
      <c r="L18" s="248">
        <v>1080428</v>
      </c>
      <c r="M18" s="267">
        <f>'M3-NB'!C18+'M4-NB'!C18</f>
        <v>2200226</v>
      </c>
      <c r="N18" s="266"/>
      <c r="O18" s="266"/>
      <c r="P18" s="266"/>
      <c r="Q18" s="100"/>
      <c r="R18" s="100"/>
    </row>
    <row r="19" spans="1:18" s="158" customFormat="1" ht="15.75" customHeight="1">
      <c r="A19" s="111" t="s">
        <v>42</v>
      </c>
      <c r="B19" s="112" t="s">
        <v>104</v>
      </c>
      <c r="C19" s="244">
        <f t="shared" si="4"/>
        <v>210048</v>
      </c>
      <c r="D19" s="245">
        <f t="shared" si="1"/>
        <v>0</v>
      </c>
      <c r="E19" s="248"/>
      <c r="F19" s="248"/>
      <c r="G19" s="248"/>
      <c r="H19" s="248"/>
      <c r="I19" s="248"/>
      <c r="J19" s="248"/>
      <c r="K19" s="248">
        <v>210048</v>
      </c>
      <c r="L19" s="248">
        <v>0</v>
      </c>
      <c r="M19" s="267">
        <f>'M3-NB'!C19+'M4-NB'!C19</f>
        <v>210048</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'M3-NB'!C20</f>
        <v>0</v>
      </c>
      <c r="N20" s="266"/>
      <c r="O20" s="266"/>
      <c r="P20" s="266"/>
      <c r="Q20" s="100"/>
      <c r="R20" s="100"/>
    </row>
    <row r="21" spans="1:18" s="158" customFormat="1" ht="15.75" customHeight="1">
      <c r="A21" s="111" t="s">
        <v>107</v>
      </c>
      <c r="B21" s="112" t="s">
        <v>106</v>
      </c>
      <c r="C21" s="244">
        <f t="shared" si="4"/>
        <v>63319900</v>
      </c>
      <c r="D21" s="245">
        <f t="shared" si="1"/>
        <v>1325724</v>
      </c>
      <c r="E21" s="248">
        <v>1211061</v>
      </c>
      <c r="F21" s="248">
        <v>0</v>
      </c>
      <c r="G21" s="248">
        <v>62383</v>
      </c>
      <c r="H21" s="248">
        <v>52280</v>
      </c>
      <c r="I21" s="248">
        <v>0</v>
      </c>
      <c r="J21" s="248">
        <v>0</v>
      </c>
      <c r="K21" s="248">
        <v>37289194</v>
      </c>
      <c r="L21" s="248">
        <v>24704982</v>
      </c>
      <c r="M21" s="267">
        <f>'M3-NB'!C21+'M4-NB'!C20</f>
        <v>63319900</v>
      </c>
      <c r="N21" s="266"/>
      <c r="O21" s="266"/>
      <c r="P21" s="266"/>
      <c r="Q21" s="100"/>
      <c r="R21" s="100"/>
    </row>
    <row r="22" spans="1:18" s="158" customFormat="1" ht="15.75" customHeight="1">
      <c r="A22" s="111" t="s">
        <v>109</v>
      </c>
      <c r="B22" s="112" t="s">
        <v>108</v>
      </c>
      <c r="C22" s="244">
        <f t="shared" si="4"/>
        <v>777368</v>
      </c>
      <c r="D22" s="245">
        <f t="shared" si="1"/>
        <v>0</v>
      </c>
      <c r="E22" s="247">
        <v>0</v>
      </c>
      <c r="F22" s="247"/>
      <c r="G22" s="247">
        <v>0</v>
      </c>
      <c r="H22" s="247"/>
      <c r="I22" s="247"/>
      <c r="J22" s="247"/>
      <c r="K22" s="247">
        <v>0</v>
      </c>
      <c r="L22" s="247">
        <v>777368</v>
      </c>
      <c r="M22" s="267">
        <f>'M3-NB'!C22+'M4-NB'!C21</f>
        <v>777368</v>
      </c>
      <c r="N22" s="266"/>
      <c r="O22" s="266"/>
      <c r="P22" s="266"/>
      <c r="Q22" s="100"/>
      <c r="R22" s="100"/>
    </row>
    <row r="23" spans="1:18" s="158" customFormat="1" ht="15.75" customHeight="1">
      <c r="A23" s="111" t="s">
        <v>111</v>
      </c>
      <c r="B23" s="112" t="s">
        <v>110</v>
      </c>
      <c r="C23" s="244">
        <f t="shared" si="4"/>
        <v>92692</v>
      </c>
      <c r="D23" s="245">
        <f t="shared" si="1"/>
        <v>0</v>
      </c>
      <c r="E23" s="248"/>
      <c r="F23" s="248"/>
      <c r="G23" s="248"/>
      <c r="H23" s="248"/>
      <c r="I23" s="248"/>
      <c r="J23" s="248"/>
      <c r="K23" s="248"/>
      <c r="L23" s="248">
        <v>92692</v>
      </c>
      <c r="M23" s="267">
        <f>'M3-NB'!C23+'M4-NB'!C22</f>
        <v>92692</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'M3-NB'!C24+'M4-NB'!C23</f>
        <v>0</v>
      </c>
      <c r="N24" s="266"/>
      <c r="O24" s="266"/>
      <c r="P24" s="266"/>
      <c r="Q24" s="100"/>
      <c r="R24" s="100"/>
    </row>
    <row r="25" spans="1:18" s="158" customFormat="1" ht="15.75" customHeight="1">
      <c r="A25" s="111" t="s">
        <v>158</v>
      </c>
      <c r="B25" s="112" t="s">
        <v>114</v>
      </c>
      <c r="C25" s="244">
        <f t="shared" si="4"/>
        <v>1203740</v>
      </c>
      <c r="D25" s="245">
        <f t="shared" si="1"/>
        <v>21603</v>
      </c>
      <c r="E25" s="247">
        <v>21603</v>
      </c>
      <c r="F25" s="247"/>
      <c r="G25" s="247"/>
      <c r="H25" s="247"/>
      <c r="I25" s="247"/>
      <c r="J25" s="247"/>
      <c r="K25" s="247">
        <v>0</v>
      </c>
      <c r="L25" s="247">
        <v>1182137</v>
      </c>
      <c r="M25" s="267">
        <f>'M3-NB'!C25+'M4-NB'!C24</f>
        <v>1203740</v>
      </c>
      <c r="N25" s="266"/>
      <c r="O25" s="266"/>
      <c r="P25" s="266"/>
      <c r="Q25" s="100"/>
      <c r="R25" s="100"/>
    </row>
    <row r="26" spans="1:18" s="158" customFormat="1" ht="15.75" customHeight="1">
      <c r="A26" s="113" t="s">
        <v>40</v>
      </c>
      <c r="B26" s="114" t="s">
        <v>115</v>
      </c>
      <c r="C26" s="244">
        <f t="shared" si="4"/>
        <v>267813</v>
      </c>
      <c r="D26" s="245">
        <f t="shared" si="1"/>
        <v>267813</v>
      </c>
      <c r="E26" s="247">
        <v>186756</v>
      </c>
      <c r="F26" s="247"/>
      <c r="G26" s="247">
        <v>15000</v>
      </c>
      <c r="H26" s="247">
        <v>66057</v>
      </c>
      <c r="I26" s="247"/>
      <c r="J26" s="247"/>
      <c r="K26" s="247"/>
      <c r="L26" s="247">
        <v>0</v>
      </c>
      <c r="M26" s="267">
        <f>'M3-NB'!C26+'M4-NB'!C25</f>
        <v>267813</v>
      </c>
      <c r="N26" s="266"/>
      <c r="O26" s="266"/>
      <c r="P26" s="266"/>
      <c r="Q26" s="100"/>
      <c r="R26" s="100"/>
    </row>
    <row r="27" spans="1:18" s="158" customFormat="1" ht="31.5" customHeight="1">
      <c r="A27" s="117" t="s">
        <v>64</v>
      </c>
      <c r="B27" s="161" t="s">
        <v>200</v>
      </c>
      <c r="C27" s="229">
        <f>(C18+C19+C20)/C17*100</f>
        <v>3.554768043536799</v>
      </c>
      <c r="D27" s="229">
        <f aca="true" t="shared" si="5" ref="D27:L27">(D18+D19+D20)/D17*100</f>
        <v>12.551948216317468</v>
      </c>
      <c r="E27" s="229">
        <f t="shared" si="5"/>
        <v>12.40394140478989</v>
      </c>
      <c r="F27" s="229" t="e">
        <f t="shared" si="5"/>
        <v>#DIV/0!</v>
      </c>
      <c r="G27" s="229">
        <f t="shared" si="5"/>
        <v>1.8872969189877797</v>
      </c>
      <c r="H27" s="229">
        <f t="shared" si="5"/>
        <v>25.22883295194508</v>
      </c>
      <c r="I27" s="229" t="e">
        <f t="shared" si="5"/>
        <v>#DIV/0!</v>
      </c>
      <c r="J27" s="229" t="e">
        <f t="shared" si="5"/>
        <v>#DIV/0!</v>
      </c>
      <c r="K27" s="229">
        <f t="shared" si="5"/>
        <v>2.9575452855059057</v>
      </c>
      <c r="L27" s="229">
        <f t="shared" si="5"/>
        <v>3.8811813098733667</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281"/>
      <c r="D31" s="162"/>
      <c r="E31" s="162"/>
      <c r="F31" s="162"/>
      <c r="G31" s="283"/>
      <c r="H31" s="283"/>
      <c r="I31" s="283"/>
      <c r="J31" s="283"/>
      <c r="K31" s="283"/>
      <c r="L31" s="28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P64"/>
  <sheetViews>
    <sheetView zoomScalePageLayoutView="0" workbookViewId="0" topLeftCell="A9">
      <selection activeCell="C26"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159</v>
      </c>
      <c r="D11" s="213">
        <f>D12+D13</f>
        <v>110</v>
      </c>
      <c r="E11" s="213">
        <f>F11+G11</f>
        <v>30</v>
      </c>
      <c r="F11" s="213">
        <f>F12+F13</f>
        <v>0</v>
      </c>
      <c r="G11" s="213">
        <f aca="true" t="shared" si="0" ref="G11:N11">G12+G13</f>
        <v>30</v>
      </c>
      <c r="H11" s="213">
        <f t="shared" si="0"/>
        <v>0</v>
      </c>
      <c r="I11" s="213">
        <f t="shared" si="0"/>
        <v>15</v>
      </c>
      <c r="J11" s="213">
        <f t="shared" si="0"/>
        <v>4</v>
      </c>
      <c r="K11" s="213">
        <f t="shared" si="0"/>
        <v>0</v>
      </c>
      <c r="L11" s="213">
        <f t="shared" si="0"/>
        <v>0</v>
      </c>
      <c r="M11" s="213">
        <f t="shared" si="0"/>
        <v>0</v>
      </c>
      <c r="N11" s="213">
        <f t="shared" si="0"/>
        <v>0</v>
      </c>
      <c r="O11" s="39"/>
      <c r="P11" s="39"/>
    </row>
    <row r="12" spans="1:16" ht="22.5" customHeight="1">
      <c r="A12" s="51">
        <v>1</v>
      </c>
      <c r="B12" s="52" t="s">
        <v>96</v>
      </c>
      <c r="C12" s="213">
        <f>D12+E12+H12+I12+J12+K12+L12+M12+N12</f>
        <v>29</v>
      </c>
      <c r="D12" s="205">
        <v>17</v>
      </c>
      <c r="E12" s="213">
        <f>F12+G12</f>
        <v>6</v>
      </c>
      <c r="F12" s="205">
        <v>0</v>
      </c>
      <c r="G12" s="205">
        <v>6</v>
      </c>
      <c r="H12" s="205"/>
      <c r="I12" s="205">
        <v>4</v>
      </c>
      <c r="J12" s="205">
        <v>2</v>
      </c>
      <c r="K12" s="205">
        <v>0</v>
      </c>
      <c r="L12" s="205"/>
      <c r="M12" s="205"/>
      <c r="N12" s="206"/>
      <c r="O12" s="39"/>
      <c r="P12" s="39"/>
    </row>
    <row r="13" spans="1:16" ht="22.5" customHeight="1">
      <c r="A13" s="51">
        <v>2</v>
      </c>
      <c r="B13" s="52" t="s">
        <v>97</v>
      </c>
      <c r="C13" s="213">
        <f>D13+E13+H13+I13+J13+K13+L13+M13+N13</f>
        <v>130</v>
      </c>
      <c r="D13" s="205">
        <v>93</v>
      </c>
      <c r="E13" s="213">
        <f>F13+G13</f>
        <v>24</v>
      </c>
      <c r="F13" s="205"/>
      <c r="G13" s="205">
        <v>24</v>
      </c>
      <c r="H13" s="205">
        <v>0</v>
      </c>
      <c r="I13" s="205">
        <v>11</v>
      </c>
      <c r="J13" s="205">
        <v>2</v>
      </c>
      <c r="K13" s="205"/>
      <c r="L13" s="205"/>
      <c r="M13" s="205"/>
      <c r="N13" s="206"/>
      <c r="O13" s="39"/>
      <c r="P13" s="39"/>
    </row>
    <row r="14" spans="1:16" ht="22.5" customHeight="1">
      <c r="A14" s="53" t="s">
        <v>1</v>
      </c>
      <c r="B14" s="68" t="s">
        <v>98</v>
      </c>
      <c r="C14" s="213">
        <f>D14+E14+H14+I14+J14+K14+L14+M14+N14</f>
        <v>5</v>
      </c>
      <c r="D14" s="205">
        <v>1</v>
      </c>
      <c r="E14" s="213">
        <f>F14+G14</f>
        <v>2</v>
      </c>
      <c r="F14" s="205">
        <v>0</v>
      </c>
      <c r="G14" s="205">
        <v>2</v>
      </c>
      <c r="H14" s="205">
        <v>0</v>
      </c>
      <c r="I14" s="205">
        <v>1</v>
      </c>
      <c r="J14" s="205">
        <v>1</v>
      </c>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154</v>
      </c>
      <c r="D16" s="213">
        <f t="shared" si="1"/>
        <v>109</v>
      </c>
      <c r="E16" s="213">
        <f t="shared" si="1"/>
        <v>28</v>
      </c>
      <c r="F16" s="213">
        <f t="shared" si="1"/>
        <v>0</v>
      </c>
      <c r="G16" s="213">
        <f t="shared" si="1"/>
        <v>28</v>
      </c>
      <c r="H16" s="213">
        <f t="shared" si="1"/>
        <v>0</v>
      </c>
      <c r="I16" s="213">
        <f t="shared" si="1"/>
        <v>14</v>
      </c>
      <c r="J16" s="213">
        <f t="shared" si="1"/>
        <v>3</v>
      </c>
      <c r="K16" s="213">
        <f t="shared" si="1"/>
        <v>0</v>
      </c>
      <c r="L16" s="213">
        <f t="shared" si="1"/>
        <v>0</v>
      </c>
      <c r="M16" s="213">
        <f t="shared" si="1"/>
        <v>0</v>
      </c>
      <c r="N16" s="213">
        <f t="shared" si="1"/>
        <v>0</v>
      </c>
      <c r="O16" s="39"/>
    </row>
    <row r="17" spans="1:15" ht="22.5" customHeight="1">
      <c r="A17" s="53" t="s">
        <v>39</v>
      </c>
      <c r="B17" s="69" t="s">
        <v>102</v>
      </c>
      <c r="C17" s="213">
        <f>SUM(C18:C24)</f>
        <v>136</v>
      </c>
      <c r="D17" s="213">
        <f>SUM(D18:D24)</f>
        <v>95</v>
      </c>
      <c r="E17" s="216">
        <f>F17+G17</f>
        <v>24</v>
      </c>
      <c r="F17" s="213">
        <f>SUM(F18:F24)</f>
        <v>0</v>
      </c>
      <c r="G17" s="213">
        <f aca="true" t="shared" si="2" ref="G17:N17">SUM(G18:G24)</f>
        <v>24</v>
      </c>
      <c r="H17" s="213">
        <f t="shared" si="2"/>
        <v>0</v>
      </c>
      <c r="I17" s="213">
        <f t="shared" si="2"/>
        <v>14</v>
      </c>
      <c r="J17" s="213">
        <f t="shared" si="2"/>
        <v>3</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76</v>
      </c>
      <c r="D18" s="205">
        <v>57</v>
      </c>
      <c r="E18" s="213">
        <f>F18+G18</f>
        <v>11</v>
      </c>
      <c r="F18" s="205"/>
      <c r="G18" s="205">
        <v>11</v>
      </c>
      <c r="H18" s="205">
        <v>0</v>
      </c>
      <c r="I18" s="205">
        <v>7</v>
      </c>
      <c r="J18" s="205">
        <v>1</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59</v>
      </c>
      <c r="D20" s="205">
        <v>37</v>
      </c>
      <c r="E20" s="213">
        <f t="shared" si="4"/>
        <v>13</v>
      </c>
      <c r="F20" s="205"/>
      <c r="G20" s="205">
        <v>13</v>
      </c>
      <c r="H20" s="205"/>
      <c r="I20" s="205">
        <v>7</v>
      </c>
      <c r="J20" s="205">
        <v>2</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1</v>
      </c>
      <c r="D24" s="205">
        <v>1</v>
      </c>
      <c r="E24" s="213">
        <f t="shared" si="4"/>
        <v>0</v>
      </c>
      <c r="F24" s="205"/>
      <c r="G24" s="205"/>
      <c r="H24" s="205"/>
      <c r="I24" s="205"/>
      <c r="J24" s="205"/>
      <c r="K24" s="205"/>
      <c r="L24" s="205"/>
      <c r="M24" s="205"/>
      <c r="N24" s="206"/>
      <c r="O24" s="39"/>
    </row>
    <row r="25" spans="1:15" ht="21" customHeight="1">
      <c r="A25" s="53" t="s">
        <v>40</v>
      </c>
      <c r="B25" s="68" t="s">
        <v>115</v>
      </c>
      <c r="C25" s="213">
        <f t="shared" si="3"/>
        <v>18</v>
      </c>
      <c r="D25" s="205">
        <v>14</v>
      </c>
      <c r="E25" s="213">
        <f t="shared" si="4"/>
        <v>4</v>
      </c>
      <c r="F25" s="205">
        <v>0</v>
      </c>
      <c r="G25" s="205">
        <v>4</v>
      </c>
      <c r="H25" s="205"/>
      <c r="I25" s="205">
        <v>0</v>
      </c>
      <c r="J25" s="205">
        <v>0</v>
      </c>
      <c r="K25" s="205"/>
      <c r="L25" s="205"/>
      <c r="M25" s="205"/>
      <c r="N25" s="206"/>
      <c r="O25" s="39"/>
    </row>
    <row r="26" spans="1:15" s="62" customFormat="1" ht="26.25">
      <c r="A26" s="54" t="s">
        <v>45</v>
      </c>
      <c r="B26" s="55" t="s">
        <v>116</v>
      </c>
      <c r="C26" s="232">
        <f>(C18+C19)/C17*100</f>
        <v>55.88235294117647</v>
      </c>
      <c r="D26" s="232">
        <f aca="true" t="shared" si="5" ref="D26:N26">(D18+D19)/D17*100</f>
        <v>60</v>
      </c>
      <c r="E26" s="232">
        <f t="shared" si="5"/>
        <v>45.83333333333333</v>
      </c>
      <c r="F26" s="232" t="e">
        <f t="shared" si="5"/>
        <v>#DIV/0!</v>
      </c>
      <c r="G26" s="232">
        <f t="shared" si="5"/>
        <v>45.83333333333333</v>
      </c>
      <c r="H26" s="232" t="e">
        <f t="shared" si="5"/>
        <v>#DIV/0!</v>
      </c>
      <c r="I26" s="232">
        <f t="shared" si="5"/>
        <v>50</v>
      </c>
      <c r="J26" s="232">
        <f t="shared" si="5"/>
        <v>33.33333333333333</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D42"/>
  <sheetViews>
    <sheetView zoomScalePageLayoutView="0" workbookViewId="0" topLeftCell="A1">
      <selection activeCell="C26"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IF(SUM(C5:C11)='M1-TXLM'!C21,SUM(C5:C11),"SAI")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IF(SUM(C13:C14)='M1-TXLM'!C22,SUM(C13:C14),"SAI")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IF(SUM(C16:C18)='M1-TXLM'!C24,SUM(C16:C18),"SAI")</f>
        <v>1</v>
      </c>
    </row>
    <row r="16" spans="1:3" ht="14.25" customHeight="1">
      <c r="A16" s="3" t="s">
        <v>125</v>
      </c>
      <c r="B16" s="87" t="s">
        <v>126</v>
      </c>
      <c r="C16" s="208"/>
    </row>
    <row r="17" spans="1:3" s="9" customFormat="1" ht="14.25" customHeight="1">
      <c r="A17" s="3" t="s">
        <v>127</v>
      </c>
      <c r="B17" s="78" t="s">
        <v>128</v>
      </c>
      <c r="C17" s="207">
        <v>0</v>
      </c>
    </row>
    <row r="18" spans="1:3" s="9" customFormat="1" ht="14.25" customHeight="1">
      <c r="A18" s="3" t="s">
        <v>129</v>
      </c>
      <c r="B18" s="78" t="s">
        <v>130</v>
      </c>
      <c r="C18" s="207">
        <v>1</v>
      </c>
    </row>
    <row r="19" spans="1:3" s="9" customFormat="1" ht="14.25" customHeight="1">
      <c r="A19" s="7" t="s">
        <v>61</v>
      </c>
      <c r="B19" s="8" t="s">
        <v>217</v>
      </c>
      <c r="C19" s="211">
        <f>IF(SUM(C20:C25)='M1-TXLM'!C19,SUM(C20:C25),"SAI")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IF(SUM(C27:C29)='M1-TXLM'!C25,SUM(C27:C29),"SAI")</f>
        <v>18</v>
      </c>
    </row>
    <row r="27" spans="1:3" s="9" customFormat="1" ht="14.25" customHeight="1">
      <c r="A27" s="3" t="s">
        <v>141</v>
      </c>
      <c r="B27" s="78" t="s">
        <v>132</v>
      </c>
      <c r="C27" s="207">
        <v>18</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U64"/>
  <sheetViews>
    <sheetView zoomScalePageLayoutView="0" workbookViewId="0" topLeftCell="A10">
      <selection activeCell="C26"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311</v>
      </c>
      <c r="D11" s="214">
        <f>D12+D13</f>
        <v>261</v>
      </c>
      <c r="E11" s="214">
        <f>F11+G11</f>
        <v>27</v>
      </c>
      <c r="F11" s="214">
        <f>F12+F13</f>
        <v>0</v>
      </c>
      <c r="G11" s="214">
        <f aca="true" t="shared" si="0" ref="G11:O11">G12+G13</f>
        <v>27</v>
      </c>
      <c r="H11" s="214">
        <f t="shared" si="0"/>
        <v>0</v>
      </c>
      <c r="I11" s="214">
        <f t="shared" si="0"/>
        <v>19</v>
      </c>
      <c r="J11" s="214">
        <f t="shared" si="0"/>
        <v>4</v>
      </c>
      <c r="K11" s="214">
        <f t="shared" si="0"/>
        <v>0</v>
      </c>
      <c r="L11" s="214">
        <f t="shared" si="0"/>
        <v>0</v>
      </c>
      <c r="M11" s="214">
        <f t="shared" si="0"/>
        <v>0</v>
      </c>
      <c r="N11" s="214">
        <f t="shared" si="0"/>
        <v>0</v>
      </c>
      <c r="O11" s="214">
        <f t="shared" si="0"/>
        <v>0</v>
      </c>
      <c r="P11" s="264">
        <f>C11+'M1-TXLM'!C11</f>
        <v>470</v>
      </c>
      <c r="Q11" s="259"/>
      <c r="R11" s="260"/>
      <c r="S11" s="260"/>
      <c r="T11" s="260"/>
      <c r="U11" s="260"/>
    </row>
    <row r="12" spans="1:21" s="90" customFormat="1" ht="22.5" customHeight="1">
      <c r="A12" s="51">
        <v>1</v>
      </c>
      <c r="B12" s="52" t="s">
        <v>96</v>
      </c>
      <c r="C12" s="213">
        <f>D12+E12+H12+I12+J12+K12+L12+M12+N12+O12</f>
        <v>250</v>
      </c>
      <c r="D12" s="215">
        <v>209</v>
      </c>
      <c r="E12" s="214">
        <f>F12+G12</f>
        <v>20</v>
      </c>
      <c r="F12" s="215"/>
      <c r="G12" s="215">
        <v>20</v>
      </c>
      <c r="H12" s="215"/>
      <c r="I12" s="215">
        <v>17</v>
      </c>
      <c r="J12" s="215">
        <v>4</v>
      </c>
      <c r="K12" s="215"/>
      <c r="L12" s="215"/>
      <c r="M12" s="215"/>
      <c r="N12" s="206"/>
      <c r="O12" s="206"/>
      <c r="P12" s="261">
        <f>C12+'M1-TXLM'!C12</f>
        <v>279</v>
      </c>
      <c r="Q12" s="261"/>
      <c r="R12" s="262"/>
      <c r="S12" s="262"/>
      <c r="T12" s="262"/>
      <c r="U12" s="262"/>
    </row>
    <row r="13" spans="1:21" s="90" customFormat="1" ht="22.5" customHeight="1">
      <c r="A13" s="51">
        <v>2</v>
      </c>
      <c r="B13" s="52" t="s">
        <v>97</v>
      </c>
      <c r="C13" s="213">
        <f>D13+E13+H13+I13+J13+K13+L13+M13+N13+O13</f>
        <v>61</v>
      </c>
      <c r="D13" s="205">
        <v>52</v>
      </c>
      <c r="E13" s="214">
        <f>F13+G13</f>
        <v>7</v>
      </c>
      <c r="F13" s="205"/>
      <c r="G13" s="205">
        <v>7</v>
      </c>
      <c r="H13" s="205"/>
      <c r="I13" s="205">
        <v>2</v>
      </c>
      <c r="J13" s="205">
        <v>0</v>
      </c>
      <c r="K13" s="205"/>
      <c r="L13" s="205"/>
      <c r="M13" s="205"/>
      <c r="N13" s="206"/>
      <c r="O13" s="206"/>
      <c r="P13" s="261">
        <f>C13+'M1-TXLM'!C13</f>
        <v>191</v>
      </c>
      <c r="Q13" s="261"/>
      <c r="R13" s="262"/>
      <c r="S13" s="262"/>
      <c r="T13" s="262"/>
      <c r="U13" s="262"/>
    </row>
    <row r="14" spans="1:21" ht="22.5" customHeight="1">
      <c r="A14" s="53" t="s">
        <v>1</v>
      </c>
      <c r="B14" s="68" t="s">
        <v>98</v>
      </c>
      <c r="C14" s="213">
        <f>D14+E14+H14+I14+J14+K14+L14+M14+N14+O14</f>
        <v>2</v>
      </c>
      <c r="D14" s="205"/>
      <c r="E14" s="214">
        <f>F14+G14</f>
        <v>0</v>
      </c>
      <c r="F14" s="205"/>
      <c r="G14" s="205">
        <v>0</v>
      </c>
      <c r="H14" s="205"/>
      <c r="I14" s="205">
        <v>2</v>
      </c>
      <c r="J14" s="205">
        <v>0</v>
      </c>
      <c r="K14" s="205"/>
      <c r="L14" s="205"/>
      <c r="M14" s="205"/>
      <c r="N14" s="206"/>
      <c r="O14" s="206"/>
      <c r="P14" s="261">
        <f>C14+'M1-TXLM'!C14</f>
        <v>7</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C15+'M1-TXLM'!C15</f>
        <v>0</v>
      </c>
      <c r="Q15" s="259"/>
      <c r="R15" s="260"/>
      <c r="S15" s="260"/>
      <c r="T15" s="260"/>
      <c r="U15" s="260"/>
    </row>
    <row r="16" spans="1:21" ht="22.5" customHeight="1">
      <c r="A16" s="53" t="s">
        <v>100</v>
      </c>
      <c r="B16" s="68" t="s">
        <v>101</v>
      </c>
      <c r="C16" s="213">
        <f>C17+C25</f>
        <v>309</v>
      </c>
      <c r="D16" s="213">
        <f>D17+D25</f>
        <v>261</v>
      </c>
      <c r="E16" s="213">
        <f>E17+E25</f>
        <v>27</v>
      </c>
      <c r="F16" s="213">
        <f>F17+F25</f>
        <v>0</v>
      </c>
      <c r="G16" s="213">
        <f aca="true" t="shared" si="1" ref="G16:O16">G17+G25</f>
        <v>27</v>
      </c>
      <c r="H16" s="213">
        <f t="shared" si="1"/>
        <v>0</v>
      </c>
      <c r="I16" s="213">
        <f t="shared" si="1"/>
        <v>17</v>
      </c>
      <c r="J16" s="213">
        <f t="shared" si="1"/>
        <v>4</v>
      </c>
      <c r="K16" s="213">
        <f t="shared" si="1"/>
        <v>0</v>
      </c>
      <c r="L16" s="213">
        <f t="shared" si="1"/>
        <v>0</v>
      </c>
      <c r="M16" s="213">
        <f t="shared" si="1"/>
        <v>0</v>
      </c>
      <c r="N16" s="213">
        <f t="shared" si="1"/>
        <v>0</v>
      </c>
      <c r="O16" s="213">
        <f t="shared" si="1"/>
        <v>0</v>
      </c>
      <c r="P16" s="264">
        <f>C16+'M1-TXLM'!C16</f>
        <v>463</v>
      </c>
      <c r="Q16" s="260"/>
      <c r="R16" s="260"/>
      <c r="S16" s="260"/>
      <c r="T16" s="260"/>
      <c r="U16" s="260"/>
    </row>
    <row r="17" spans="1:21" ht="22.5" customHeight="1">
      <c r="A17" s="53" t="s">
        <v>39</v>
      </c>
      <c r="B17" s="69" t="s">
        <v>102</v>
      </c>
      <c r="C17" s="213">
        <f>SUM(C18:C24)</f>
        <v>292</v>
      </c>
      <c r="D17" s="213">
        <f>SUM(D18:D24)</f>
        <v>247</v>
      </c>
      <c r="E17" s="213">
        <f>F17+G17</f>
        <v>26</v>
      </c>
      <c r="F17" s="213">
        <f>SUM(F18:F24)</f>
        <v>0</v>
      </c>
      <c r="G17" s="213">
        <f aca="true" t="shared" si="2" ref="G17:O17">SUM(G18:G24)</f>
        <v>26</v>
      </c>
      <c r="H17" s="213">
        <f t="shared" si="2"/>
        <v>0</v>
      </c>
      <c r="I17" s="213">
        <f t="shared" si="2"/>
        <v>15</v>
      </c>
      <c r="J17" s="213">
        <f t="shared" si="2"/>
        <v>4</v>
      </c>
      <c r="K17" s="213">
        <f t="shared" si="2"/>
        <v>0</v>
      </c>
      <c r="L17" s="213">
        <f t="shared" si="2"/>
        <v>0</v>
      </c>
      <c r="M17" s="213">
        <f t="shared" si="2"/>
        <v>0</v>
      </c>
      <c r="N17" s="213">
        <f t="shared" si="2"/>
        <v>0</v>
      </c>
      <c r="O17" s="213">
        <f t="shared" si="2"/>
        <v>0</v>
      </c>
      <c r="P17" s="264">
        <f>C17+'M1-TXLM'!C17</f>
        <v>428</v>
      </c>
      <c r="Q17" s="260"/>
      <c r="R17" s="260"/>
      <c r="S17" s="260"/>
      <c r="T17" s="260"/>
      <c r="U17" s="260"/>
    </row>
    <row r="18" spans="1:21" ht="22.5" customHeight="1">
      <c r="A18" s="51" t="s">
        <v>41</v>
      </c>
      <c r="B18" s="52" t="s">
        <v>103</v>
      </c>
      <c r="C18" s="213">
        <f aca="true" t="shared" si="3" ref="C18:C24">D18+E18+H18+I18+J18+K18+L18+M18+N18+O18</f>
        <v>10</v>
      </c>
      <c r="D18" s="212">
        <v>8</v>
      </c>
      <c r="E18" s="217">
        <f aca="true" t="shared" si="4" ref="E18:E25">F18+G18</f>
        <v>2</v>
      </c>
      <c r="F18" s="212"/>
      <c r="G18" s="212">
        <v>2</v>
      </c>
      <c r="H18" s="212"/>
      <c r="I18" s="212">
        <v>0</v>
      </c>
      <c r="J18" s="212">
        <v>0</v>
      </c>
      <c r="K18" s="212"/>
      <c r="L18" s="212"/>
      <c r="M18" s="212"/>
      <c r="N18" s="206"/>
      <c r="O18" s="206"/>
      <c r="P18" s="261">
        <f>C18+'M1-TXLM'!C18</f>
        <v>86</v>
      </c>
      <c r="Q18" s="260"/>
      <c r="R18" s="260"/>
      <c r="S18" s="260"/>
      <c r="T18" s="260"/>
      <c r="U18" s="260"/>
    </row>
    <row r="19" spans="1:21" ht="15.75">
      <c r="A19" s="51" t="s">
        <v>42</v>
      </c>
      <c r="B19" s="52" t="s">
        <v>104</v>
      </c>
      <c r="C19" s="213">
        <f t="shared" si="3"/>
        <v>12</v>
      </c>
      <c r="D19" s="212">
        <v>12</v>
      </c>
      <c r="E19" s="217">
        <f t="shared" si="4"/>
        <v>0</v>
      </c>
      <c r="F19" s="212"/>
      <c r="G19" s="212"/>
      <c r="H19" s="212"/>
      <c r="I19" s="212"/>
      <c r="J19" s="212">
        <v>0</v>
      </c>
      <c r="K19" s="212"/>
      <c r="L19" s="212"/>
      <c r="M19" s="212"/>
      <c r="N19" s="206"/>
      <c r="O19" s="206"/>
      <c r="P19" s="261">
        <f>C19+'M1-TXLM'!C19</f>
        <v>12</v>
      </c>
      <c r="Q19" s="260"/>
      <c r="R19" s="260"/>
      <c r="S19" s="260"/>
      <c r="T19" s="260"/>
      <c r="U19" s="260"/>
    </row>
    <row r="20" spans="1:21" ht="15.75">
      <c r="A20" s="51" t="s">
        <v>105</v>
      </c>
      <c r="B20" s="52" t="s">
        <v>106</v>
      </c>
      <c r="C20" s="213">
        <f t="shared" si="3"/>
        <v>248</v>
      </c>
      <c r="D20" s="212">
        <v>206</v>
      </c>
      <c r="E20" s="217">
        <f t="shared" si="4"/>
        <v>24</v>
      </c>
      <c r="F20" s="212"/>
      <c r="G20" s="212">
        <v>24</v>
      </c>
      <c r="H20" s="212"/>
      <c r="I20" s="212">
        <v>14</v>
      </c>
      <c r="J20" s="212">
        <v>4</v>
      </c>
      <c r="K20" s="212"/>
      <c r="L20" s="212"/>
      <c r="M20" s="212"/>
      <c r="N20" s="206"/>
      <c r="O20" s="206"/>
      <c r="P20" s="261">
        <f>C20+'M1-TXLM'!C20</f>
        <v>307</v>
      </c>
      <c r="Q20" s="260"/>
      <c r="R20" s="260"/>
      <c r="S20" s="260"/>
      <c r="T20" s="260"/>
      <c r="U20" s="260"/>
    </row>
    <row r="21" spans="1:21" ht="22.5" customHeight="1">
      <c r="A21" s="51" t="s">
        <v>107</v>
      </c>
      <c r="B21" s="52" t="s">
        <v>108</v>
      </c>
      <c r="C21" s="213">
        <f t="shared" si="3"/>
        <v>16</v>
      </c>
      <c r="D21" s="205">
        <v>15</v>
      </c>
      <c r="E21" s="217">
        <f t="shared" si="4"/>
        <v>0</v>
      </c>
      <c r="F21" s="205"/>
      <c r="G21" s="205"/>
      <c r="H21" s="205"/>
      <c r="I21" s="205">
        <v>1</v>
      </c>
      <c r="J21" s="205">
        <v>0</v>
      </c>
      <c r="K21" s="205"/>
      <c r="L21" s="205"/>
      <c r="M21" s="205"/>
      <c r="N21" s="206"/>
      <c r="O21" s="206"/>
      <c r="P21" s="261">
        <f>C21+'M1-TXLM'!C21</f>
        <v>16</v>
      </c>
      <c r="Q21" s="260"/>
      <c r="R21" s="260"/>
      <c r="S21" s="260"/>
      <c r="T21" s="260"/>
      <c r="U21" s="260"/>
    </row>
    <row r="22" spans="1:21" ht="22.5" customHeight="1">
      <c r="A22" s="51" t="s">
        <v>109</v>
      </c>
      <c r="B22" s="52" t="s">
        <v>110</v>
      </c>
      <c r="C22" s="213">
        <f t="shared" si="3"/>
        <v>0</v>
      </c>
      <c r="D22" s="212">
        <v>0</v>
      </c>
      <c r="E22" s="217">
        <f t="shared" si="4"/>
        <v>0</v>
      </c>
      <c r="F22" s="212"/>
      <c r="G22" s="212"/>
      <c r="H22" s="212"/>
      <c r="I22" s="212"/>
      <c r="J22" s="212"/>
      <c r="K22" s="212"/>
      <c r="L22" s="212"/>
      <c r="M22" s="212"/>
      <c r="N22" s="206"/>
      <c r="O22" s="206"/>
      <c r="P22" s="261">
        <f>C22+'M1-TXLM'!C22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C23+'M1-TXLM'!C23</f>
        <v>0</v>
      </c>
      <c r="Q23" s="260"/>
      <c r="R23" s="260"/>
      <c r="S23" s="260"/>
      <c r="T23" s="260"/>
      <c r="U23" s="260"/>
    </row>
    <row r="24" spans="1:21" ht="22.5" customHeight="1">
      <c r="A24" s="51" t="s">
        <v>113</v>
      </c>
      <c r="B24" s="52" t="s">
        <v>114</v>
      </c>
      <c r="C24" s="213">
        <f t="shared" si="3"/>
        <v>6</v>
      </c>
      <c r="D24" s="205">
        <v>6</v>
      </c>
      <c r="E24" s="217">
        <f t="shared" si="4"/>
        <v>0</v>
      </c>
      <c r="F24" s="205"/>
      <c r="G24" s="205"/>
      <c r="H24" s="205"/>
      <c r="I24" s="205"/>
      <c r="J24" s="205"/>
      <c r="K24" s="205"/>
      <c r="L24" s="205"/>
      <c r="M24" s="205"/>
      <c r="N24" s="206"/>
      <c r="O24" s="206"/>
      <c r="P24" s="261">
        <f>C24+'M1-TXLM'!C24</f>
        <v>7</v>
      </c>
      <c r="Q24" s="260"/>
      <c r="R24" s="260"/>
      <c r="S24" s="260"/>
      <c r="T24" s="260"/>
      <c r="U24" s="260"/>
    </row>
    <row r="25" spans="1:21" ht="22.5" customHeight="1">
      <c r="A25" s="53" t="s">
        <v>40</v>
      </c>
      <c r="B25" s="68" t="s">
        <v>115</v>
      </c>
      <c r="C25" s="213">
        <f>D25+E25+H25+I25+J25+K25+L25+M25+N25+O25</f>
        <v>17</v>
      </c>
      <c r="D25" s="205">
        <v>14</v>
      </c>
      <c r="E25" s="217">
        <f t="shared" si="4"/>
        <v>1</v>
      </c>
      <c r="F25" s="205"/>
      <c r="G25" s="205">
        <v>1</v>
      </c>
      <c r="H25" s="205"/>
      <c r="I25" s="205">
        <v>2</v>
      </c>
      <c r="J25" s="205"/>
      <c r="K25" s="205"/>
      <c r="L25" s="205"/>
      <c r="M25" s="205"/>
      <c r="N25" s="206"/>
      <c r="O25" s="206"/>
      <c r="P25" s="261">
        <f>C25+'M1-TXLM'!C25</f>
        <v>35</v>
      </c>
      <c r="Q25" s="260"/>
      <c r="R25" s="260"/>
      <c r="S25" s="260"/>
      <c r="T25" s="260"/>
      <c r="U25" s="260"/>
    </row>
    <row r="26" spans="1:21" ht="32.25" customHeight="1">
      <c r="A26" s="54" t="s">
        <v>45</v>
      </c>
      <c r="B26" s="55" t="s">
        <v>116</v>
      </c>
      <c r="C26" s="231">
        <f>(C18+C19)/C17*100</f>
        <v>7.534246575342466</v>
      </c>
      <c r="D26" s="231">
        <f aca="true" t="shared" si="5" ref="D26:O26">(D18+D19)/D17*100</f>
        <v>8.097165991902834</v>
      </c>
      <c r="E26" s="231">
        <f t="shared" si="5"/>
        <v>7.6923076923076925</v>
      </c>
      <c r="F26" s="231" t="e">
        <f t="shared" si="5"/>
        <v>#DIV/0!</v>
      </c>
      <c r="G26" s="231">
        <f t="shared" si="5"/>
        <v>7.6923076923076925</v>
      </c>
      <c r="H26" s="231" t="e">
        <f t="shared" si="5"/>
        <v>#DIV/0!</v>
      </c>
      <c r="I26" s="231">
        <f t="shared" si="5"/>
        <v>0</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79.xml><?xml version="1.0" encoding="utf-8"?>
<worksheet xmlns="http://schemas.openxmlformats.org/spreadsheetml/2006/main" xmlns:r="http://schemas.openxmlformats.org/officeDocument/2006/relationships">
  <dimension ref="A1:C40"/>
  <sheetViews>
    <sheetView zoomScalePageLayoutView="0" workbookViewId="0" topLeftCell="A1">
      <selection activeCell="C26"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IF(SUM(C5:C13)='M2-TXLM'!C21,SUM(C5:C13),"SAI")</f>
        <v>16</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2</v>
      </c>
    </row>
    <row r="8" spans="1:3" s="9" customFormat="1" ht="15" customHeight="1">
      <c r="A8" s="93" t="s">
        <v>107</v>
      </c>
      <c r="B8" s="78" t="s">
        <v>136</v>
      </c>
      <c r="C8" s="208">
        <v>14</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IF(SUM(C15:C16)='M2-TXLM'!C22,SUM(C15:C16),"SAI")</f>
        <v>0</v>
      </c>
    </row>
    <row r="15" spans="1:3" s="73" customFormat="1" ht="15" customHeight="1">
      <c r="A15" s="93" t="s">
        <v>43</v>
      </c>
      <c r="B15" s="78" t="s">
        <v>160</v>
      </c>
      <c r="C15" s="218">
        <v>0</v>
      </c>
    </row>
    <row r="16" spans="1:3" s="73" customFormat="1" ht="15" customHeight="1">
      <c r="A16" s="93" t="s">
        <v>44</v>
      </c>
      <c r="B16" s="78" t="s">
        <v>124</v>
      </c>
      <c r="C16" s="218"/>
    </row>
    <row r="17" spans="1:3" ht="15" customHeight="1">
      <c r="A17" s="7" t="s">
        <v>45</v>
      </c>
      <c r="B17" s="8" t="s">
        <v>114</v>
      </c>
      <c r="C17" s="219">
        <f>IF(SUM(C18:C20)='M2-TXLM'!C24,SUM(C18:C20),"SAI")</f>
        <v>6</v>
      </c>
    </row>
    <row r="18" spans="1:3" s="9" customFormat="1" ht="15" customHeight="1">
      <c r="A18" s="93" t="s">
        <v>125</v>
      </c>
      <c r="B18" s="78" t="s">
        <v>161</v>
      </c>
      <c r="C18" s="208">
        <v>0</v>
      </c>
    </row>
    <row r="19" spans="1:3" s="9" customFormat="1" ht="15" customHeight="1">
      <c r="A19" s="93" t="s">
        <v>127</v>
      </c>
      <c r="B19" s="78" t="s">
        <v>128</v>
      </c>
      <c r="C19" s="208">
        <v>6</v>
      </c>
    </row>
    <row r="20" spans="1:3" s="9" customFormat="1" ht="15" customHeight="1">
      <c r="A20" s="93" t="s">
        <v>129</v>
      </c>
      <c r="B20" s="78" t="s">
        <v>130</v>
      </c>
      <c r="C20" s="208">
        <v>0</v>
      </c>
    </row>
    <row r="21" spans="1:3" s="9" customFormat="1" ht="15" customHeight="1">
      <c r="A21" s="93" t="s">
        <v>61</v>
      </c>
      <c r="B21" s="8" t="s">
        <v>217</v>
      </c>
      <c r="C21" s="209">
        <f>IF(SUM(C22:C28)='M2-TXLM'!C19,SUM(C22:C28),"SAI")</f>
        <v>12</v>
      </c>
    </row>
    <row r="22" spans="1:3" s="9" customFormat="1" ht="15" customHeight="1">
      <c r="A22" s="93" t="s">
        <v>131</v>
      </c>
      <c r="B22" s="78" t="s">
        <v>132</v>
      </c>
      <c r="C22" s="208">
        <v>1</v>
      </c>
    </row>
    <row r="23" spans="1:3" s="9" customFormat="1" ht="15" customHeight="1">
      <c r="A23" s="93" t="s">
        <v>133</v>
      </c>
      <c r="B23" s="78" t="s">
        <v>134</v>
      </c>
      <c r="C23" s="208">
        <v>6</v>
      </c>
    </row>
    <row r="24" spans="1:3" s="9" customFormat="1" ht="15" customHeight="1">
      <c r="A24" s="93" t="s">
        <v>135</v>
      </c>
      <c r="B24" s="78" t="s">
        <v>162</v>
      </c>
      <c r="C24" s="208">
        <v>5</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IF(SUM(C30:C32)='M2-TXLM'!C25,SUM(C30:C32),"SAI")</f>
        <v>17</v>
      </c>
    </row>
    <row r="30" spans="1:3" ht="15" customHeight="1">
      <c r="A30" s="93" t="s">
        <v>141</v>
      </c>
      <c r="B30" s="78" t="s">
        <v>132</v>
      </c>
      <c r="C30" s="218">
        <v>17</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62"/>
  <sheetViews>
    <sheetView zoomScalePageLayoutView="0" workbookViewId="0" topLeftCell="A13">
      <selection activeCell="D29" sqref="A1:IV16384"/>
    </sheetView>
  </sheetViews>
  <sheetFormatPr defaultColWidth="9.00390625" defaultRowHeight="15.75"/>
  <cols>
    <col min="1" max="1" width="4.125" style="103" customWidth="1"/>
    <col min="2" max="2" width="22.50390625" style="97" customWidth="1"/>
    <col min="3" max="3" width="12.75390625" style="97" customWidth="1"/>
    <col min="4" max="4" width="13.12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2.25390625" style="97" customWidth="1"/>
    <col min="11" max="14" width="7.625" style="97" customWidth="1"/>
    <col min="15" max="15" width="7.50390625" style="97" customWidth="1"/>
    <col min="16" max="16384" width="9.00390625" style="97" customWidth="1"/>
  </cols>
  <sheetData>
    <row r="1" spans="1:17" ht="24.75" customHeight="1">
      <c r="A1" s="679" t="s">
        <v>29</v>
      </c>
      <c r="B1" s="679"/>
      <c r="C1" s="311"/>
      <c r="D1" s="680" t="s">
        <v>170</v>
      </c>
      <c r="E1" s="680"/>
      <c r="F1" s="680"/>
      <c r="G1" s="680"/>
      <c r="H1" s="680"/>
      <c r="I1" s="680"/>
      <c r="J1" s="680"/>
      <c r="K1" s="680"/>
      <c r="L1" s="98"/>
      <c r="M1" s="338" t="s">
        <v>240</v>
      </c>
      <c r="N1" s="120"/>
      <c r="O1" s="120"/>
      <c r="P1" s="120"/>
      <c r="Q1" s="120"/>
    </row>
    <row r="2" spans="1:17" ht="16.5" customHeight="1">
      <c r="A2" s="679" t="s">
        <v>213</v>
      </c>
      <c r="B2" s="679"/>
      <c r="C2" s="679"/>
      <c r="D2" s="680" t="s">
        <v>152</v>
      </c>
      <c r="E2" s="680"/>
      <c r="F2" s="680"/>
      <c r="G2" s="680"/>
      <c r="H2" s="680"/>
      <c r="I2" s="680"/>
      <c r="J2" s="680"/>
      <c r="K2" s="680"/>
      <c r="L2" s="101"/>
      <c r="M2" s="101" t="s">
        <v>229</v>
      </c>
      <c r="N2" s="120"/>
      <c r="O2" s="120"/>
      <c r="P2" s="120"/>
      <c r="Q2" s="190"/>
    </row>
    <row r="3" spans="1:17" ht="16.5" customHeight="1">
      <c r="A3" s="679" t="s">
        <v>214</v>
      </c>
      <c r="B3" s="679"/>
      <c r="C3" s="120"/>
      <c r="D3" s="681" t="s">
        <v>239</v>
      </c>
      <c r="E3" s="681"/>
      <c r="F3" s="681"/>
      <c r="G3" s="681"/>
      <c r="H3" s="681"/>
      <c r="I3" s="681"/>
      <c r="J3" s="681"/>
      <c r="K3" s="681"/>
      <c r="L3" s="98"/>
      <c r="M3" s="338" t="s">
        <v>230</v>
      </c>
      <c r="N3" s="120"/>
      <c r="O3" s="120"/>
      <c r="P3" s="120"/>
      <c r="Q3" s="127"/>
    </row>
    <row r="4" spans="1:17" ht="16.5" customHeight="1">
      <c r="A4" s="98" t="s">
        <v>83</v>
      </c>
      <c r="B4" s="98"/>
      <c r="C4" s="191"/>
      <c r="D4" s="101"/>
      <c r="E4" s="101"/>
      <c r="F4" s="191"/>
      <c r="G4" s="102"/>
      <c r="H4" s="102"/>
      <c r="I4" s="102"/>
      <c r="J4" s="191"/>
      <c r="K4" s="101"/>
      <c r="L4" s="101"/>
      <c r="M4" s="101" t="s">
        <v>231</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315" t="s">
        <v>93</v>
      </c>
      <c r="G9" s="320" t="s">
        <v>94</v>
      </c>
      <c r="H9" s="687"/>
      <c r="I9" s="687"/>
      <c r="J9" s="687"/>
      <c r="K9" s="687"/>
      <c r="L9" s="687"/>
      <c r="M9" s="687"/>
      <c r="N9" s="687"/>
      <c r="O9" s="687"/>
      <c r="P9" s="316"/>
      <c r="Q9" s="316"/>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3.25" customHeight="1">
      <c r="A11" s="109" t="s">
        <v>0</v>
      </c>
      <c r="B11" s="110" t="s">
        <v>95</v>
      </c>
      <c r="C11" s="244">
        <f>IF((D11+E11+H11+I11+J11+K11+L11+M11+N11+O11)=(C14+C16),(C14+C16),"SAI")</f>
        <v>500391853</v>
      </c>
      <c r="D11" s="244">
        <f>D12+D13</f>
        <v>189208653</v>
      </c>
      <c r="E11" s="244">
        <f>F11+G11</f>
        <v>8455185</v>
      </c>
      <c r="F11" s="244">
        <f>F12+F13</f>
        <v>0</v>
      </c>
      <c r="G11" s="244">
        <f aca="true" t="shared" si="0" ref="G11:O11">G12+G13</f>
        <v>8455185</v>
      </c>
      <c r="H11" s="244">
        <f t="shared" si="0"/>
        <v>0</v>
      </c>
      <c r="I11" s="244">
        <f t="shared" si="0"/>
        <v>7851907</v>
      </c>
      <c r="J11" s="244">
        <f t="shared" si="0"/>
        <v>294876108</v>
      </c>
      <c r="K11" s="244">
        <f t="shared" si="0"/>
        <v>0</v>
      </c>
      <c r="L11" s="244">
        <f t="shared" si="0"/>
        <v>0</v>
      </c>
      <c r="M11" s="244">
        <f t="shared" si="0"/>
        <v>0</v>
      </c>
      <c r="N11" s="244">
        <f t="shared" si="0"/>
        <v>0</v>
      </c>
      <c r="O11" s="244">
        <f t="shared" si="0"/>
        <v>0</v>
      </c>
      <c r="P11" s="127"/>
      <c r="Q11" s="127"/>
    </row>
    <row r="12" spans="1:17" ht="23.25" customHeight="1">
      <c r="A12" s="111">
        <v>1</v>
      </c>
      <c r="B12" s="112" t="s">
        <v>96</v>
      </c>
      <c r="C12" s="244">
        <f>D12+E12+H12+I12+J12+K12+L12+M12+N12+O12</f>
        <v>260184215</v>
      </c>
      <c r="D12" s="247">
        <f>'M4-Cuc'!D12+'M4-VThuy'!D12+'M4-PH'!D12+'M4-CTA'!D12+'M4-VThanh'!D12+'M4-CT'!D12+'M4-NB'!D12+'M4-TXLM'!D12+'M4-HLM'!D12</f>
        <v>154022186</v>
      </c>
      <c r="E12" s="244">
        <f aca="true" t="shared" si="1" ref="E12:E25">F12+G12</f>
        <v>5113985</v>
      </c>
      <c r="F12" s="247">
        <f>'M4-Cuc'!F12+'M4-VThuy'!F12+'M4-PH'!F12+'M4-CTA'!F12+'M4-VThanh'!F12+'M4-CT'!F12+'M4-NB'!F12+'M4-TXLM'!F12+'M4-HLM'!F12</f>
        <v>0</v>
      </c>
      <c r="G12" s="247">
        <f>'M4-Cuc'!G12+'M4-VThuy'!G12+'M4-PH'!G12+'M4-CTA'!G12+'M4-VThanh'!G12+'M4-CT'!G12+'M4-NB'!G12+'M4-TXLM'!G12+'M4-HLM'!G12</f>
        <v>5113985</v>
      </c>
      <c r="H12" s="247">
        <f>'M4-Cuc'!H12+'M4-VThuy'!H12+'M4-PH'!H12+'M4-CTA'!H12+'M4-VThanh'!H12+'M4-CT'!H12+'M4-NB'!H12+'M4-TXLM'!H12+'M4-HLM'!H12</f>
        <v>0</v>
      </c>
      <c r="I12" s="247">
        <f>'M4-Cuc'!I12+'M4-VThuy'!I12+'M4-PH'!I12+'M4-CTA'!I12+'M4-VThanh'!I12+'M4-CT'!I12+'M4-NB'!I12+'M4-TXLM'!I12+'M4-HLM'!I12</f>
        <v>4258283</v>
      </c>
      <c r="J12" s="247">
        <f>'M4-Cuc'!J12+'M4-VThuy'!J12+'M4-PH'!J12+'M4-CTA'!J12+'M4-VThanh'!J12+'M4-CT'!J12+'M4-NB'!J12+'M4-TXLM'!J12+'M4-HLM'!J12</f>
        <v>96789761</v>
      </c>
      <c r="K12" s="247">
        <f>'M4-Cuc'!K12+'M4-VThuy'!K12+'M4-PH'!K12+'M4-CTA'!K12+'M4-VThanh'!K12+'M4-CT'!K12+'M4-NB'!K12+'M4-TXLM'!K12+'M4-HLM'!K12</f>
        <v>0</v>
      </c>
      <c r="L12" s="247">
        <f>'M4-Cuc'!L12+'M4-VThuy'!L12+'M4-PH'!L12+'M4-CTA'!L12+'M4-VThanh'!L12+'M4-CT'!L12+'M4-NB'!L12+'M4-TXLM'!L12+'M4-HLM'!L12</f>
        <v>0</v>
      </c>
      <c r="M12" s="247">
        <f>'M4-Cuc'!M12+'M4-VThuy'!M12+'M4-PH'!M12+'M4-CTA'!M12+'M4-VThanh'!M12+'M4-CT'!M12+'M4-NB'!M12+'M4-TXLM'!M12+'M4-HLM'!M12</f>
        <v>0</v>
      </c>
      <c r="N12" s="247">
        <f>'M4-Cuc'!N12+'M4-VThuy'!N12+'M4-PH'!N12+'M4-CTA'!N12+'M4-VThanh'!N12+'M4-CT'!N12+'M4-NB'!N12+'M4-TXLM'!N12+'M4-HLM'!N12</f>
        <v>0</v>
      </c>
      <c r="O12" s="247">
        <f>'M4-Cuc'!O12+'M4-VThuy'!O12+'M4-PH'!O12+'M4-CTA'!O12+'M4-VThanh'!O12+'M4-CT'!O12+'M4-NB'!O12+'M4-TXLM'!O12+'M4-HLM'!O12</f>
        <v>0</v>
      </c>
      <c r="P12" s="127"/>
      <c r="Q12" s="127"/>
    </row>
    <row r="13" spans="1:17" ht="23.25" customHeight="1">
      <c r="A13" s="111">
        <v>2</v>
      </c>
      <c r="B13" s="112" t="s">
        <v>97</v>
      </c>
      <c r="C13" s="244">
        <f>D13+E13+H13+I13+J13+K13+L13+M13+N13+O13</f>
        <v>240207638</v>
      </c>
      <c r="D13" s="247">
        <f>'M4-Cuc'!D13+'M4-VThuy'!D13+'M4-PH'!D13+'M4-CTA'!D13+'M4-VThanh'!D13+'M4-CT'!D13+'M4-NB'!D13+'M4-TXLM'!D13+'M4-HLM'!D13</f>
        <v>35186467</v>
      </c>
      <c r="E13" s="244">
        <f t="shared" si="1"/>
        <v>3341200</v>
      </c>
      <c r="F13" s="247">
        <f>'M4-Cuc'!F13+'M4-VThuy'!F13+'M4-PH'!F13+'M4-CTA'!F13+'M4-VThanh'!F13+'M4-CT'!F13+'M4-NB'!F13+'M4-TXLM'!F13+'M4-HLM'!F13</f>
        <v>0</v>
      </c>
      <c r="G13" s="247">
        <f>'M4-Cuc'!G13+'M4-VThuy'!G13+'M4-PH'!G13+'M4-CTA'!G13+'M4-VThanh'!G13+'M4-CT'!G13+'M4-NB'!G13+'M4-TXLM'!G13+'M4-HLM'!G13</f>
        <v>3341200</v>
      </c>
      <c r="H13" s="247">
        <f>'M4-Cuc'!H13+'M4-VThuy'!H13+'M4-PH'!H13+'M4-CTA'!H13+'M4-VThanh'!H13+'M4-CT'!H13+'M4-NB'!H13+'M4-TXLM'!H13+'M4-HLM'!H13</f>
        <v>0</v>
      </c>
      <c r="I13" s="247">
        <f>'M4-Cuc'!I13+'M4-VThuy'!I13+'M4-PH'!I13+'M4-CTA'!I13+'M4-VThanh'!I13+'M4-CT'!I13+'M4-NB'!I13+'M4-TXLM'!I13+'M4-HLM'!I13</f>
        <v>3593624</v>
      </c>
      <c r="J13" s="247">
        <f>'M4-Cuc'!J13+'M4-VThuy'!J13+'M4-PH'!J13+'M4-CTA'!J13+'M4-VThanh'!J13+'M4-CT'!J13+'M4-NB'!J13+'M4-TXLM'!J13+'M4-HLM'!J13</f>
        <v>198086347</v>
      </c>
      <c r="K13" s="247">
        <f>'M4-Cuc'!K13+'M4-VThuy'!K13+'M4-PH'!K13+'M4-CTA'!K13+'M4-VThanh'!K13+'M4-CT'!K13+'M4-NB'!K13+'M4-TXLM'!K13+'M4-HLM'!K13</f>
        <v>0</v>
      </c>
      <c r="L13" s="247">
        <f>'M4-Cuc'!L13+'M4-VThuy'!L13+'M4-PH'!L13+'M4-CTA'!L13+'M4-VThanh'!L13+'M4-CT'!L13+'M4-NB'!L13+'M4-TXLM'!L13+'M4-HLM'!L13</f>
        <v>0</v>
      </c>
      <c r="M13" s="247">
        <f>'M4-Cuc'!M13+'M4-VThuy'!M13+'M4-PH'!M13+'M4-CTA'!M13+'M4-VThanh'!M13+'M4-CT'!M13+'M4-NB'!M13+'M4-TXLM'!M13+'M4-HLM'!M13</f>
        <v>0</v>
      </c>
      <c r="N13" s="247">
        <f>'M4-Cuc'!N13+'M4-VThuy'!N13+'M4-PH'!N13+'M4-CTA'!N13+'M4-VThanh'!N13+'M4-CT'!N13+'M4-NB'!N13+'M4-TXLM'!N13+'M4-HLM'!N13</f>
        <v>0</v>
      </c>
      <c r="O13" s="247">
        <f>'M4-Cuc'!O13+'M4-VThuy'!O13+'M4-PH'!O13+'M4-CTA'!O13+'M4-VThanh'!O13+'M4-CT'!O13+'M4-NB'!O13+'M4-TXLM'!O13+'M4-HLM'!O13</f>
        <v>0</v>
      </c>
      <c r="P13" s="127"/>
      <c r="Q13" s="127"/>
    </row>
    <row r="14" spans="1:17" ht="23.25" customHeight="1">
      <c r="A14" s="113" t="s">
        <v>1</v>
      </c>
      <c r="B14" s="114" t="s">
        <v>98</v>
      </c>
      <c r="C14" s="244">
        <f>D14+E14+H14+I14+J14+K14+L14+M14+N14+O14</f>
        <v>2545392</v>
      </c>
      <c r="D14" s="247">
        <f>'M4-Cuc'!D14+'M4-VThuy'!D14+'M4-PH'!D14+'M4-CTA'!D14+'M4-VThanh'!D14+'M4-CT'!D14+'M4-NB'!D14+'M4-TXLM'!D14+'M4-HLM'!D14</f>
        <v>0</v>
      </c>
      <c r="E14" s="244">
        <f t="shared" si="1"/>
        <v>122291</v>
      </c>
      <c r="F14" s="247">
        <f>'M4-Cuc'!F14+'M4-VThuy'!F14+'M4-PH'!F14+'M4-CTA'!F14+'M4-VThanh'!F14+'M4-CT'!F14+'M4-NB'!F14+'M4-TXLM'!F14+'M4-HLM'!F14</f>
        <v>0</v>
      </c>
      <c r="G14" s="247">
        <f>'M4-Cuc'!G14+'M4-VThuy'!G14+'M4-PH'!G14+'M4-CTA'!G14+'M4-VThanh'!G14+'M4-CT'!G14+'M4-NB'!G14+'M4-TXLM'!G14+'M4-HLM'!G14</f>
        <v>122291</v>
      </c>
      <c r="H14" s="247">
        <f>'M4-Cuc'!H14+'M4-VThuy'!H14+'M4-PH'!H14+'M4-CTA'!H14+'M4-VThanh'!H14+'M4-CT'!H14+'M4-NB'!H14+'M4-TXLM'!H14+'M4-HLM'!H14</f>
        <v>0</v>
      </c>
      <c r="I14" s="247">
        <f>'M4-Cuc'!I14+'M4-VThuy'!I14+'M4-PH'!I14+'M4-CTA'!I14+'M4-VThanh'!I14+'M4-CT'!I14+'M4-NB'!I14+'M4-TXLM'!I14+'M4-HLM'!I14</f>
        <v>42575</v>
      </c>
      <c r="J14" s="247">
        <f>'M4-Cuc'!J14+'M4-VThuy'!J14+'M4-PH'!J14+'M4-CTA'!J14+'M4-VThanh'!J14+'M4-CT'!J14+'M4-NB'!J14+'M4-TXLM'!J14+'M4-HLM'!J14</f>
        <v>2380526</v>
      </c>
      <c r="K14" s="247">
        <f>'M4-Cuc'!K14+'M4-VThuy'!K14+'M4-PH'!K14+'M4-CTA'!K14+'M4-VThanh'!K14+'M4-CT'!K14+'M4-NB'!K14+'M4-TXLM'!K14+'M4-HLM'!K14</f>
        <v>0</v>
      </c>
      <c r="L14" s="247">
        <f>'M4-Cuc'!L14+'M4-VThuy'!L14+'M4-PH'!L14+'M4-CTA'!L14+'M4-VThanh'!L14+'M4-CT'!L14+'M4-NB'!L14+'M4-TXLM'!L14+'M4-HLM'!L14</f>
        <v>0</v>
      </c>
      <c r="M14" s="247">
        <f>'M4-Cuc'!M14+'M4-VThuy'!M14+'M4-PH'!M14+'M4-CTA'!M14+'M4-VThanh'!M14+'M4-CT'!M14+'M4-NB'!M14+'M4-TXLM'!M14+'M4-HLM'!M14</f>
        <v>0</v>
      </c>
      <c r="N14" s="247">
        <f>'M4-Cuc'!N14+'M4-VThuy'!N14+'M4-PH'!N14+'M4-CTA'!N14+'M4-VThanh'!N14+'M4-CT'!N14+'M4-NB'!N14+'M4-TXLM'!N14+'M4-HLM'!N14</f>
        <v>0</v>
      </c>
      <c r="O14" s="247">
        <f>'M4-Cuc'!O14+'M4-VThuy'!O14+'M4-PH'!O14+'M4-CTA'!O14+'M4-VThanh'!O14+'M4-CT'!O14+'M4-NB'!O14+'M4-TXLM'!O14+'M4-HLM'!O14</f>
        <v>0</v>
      </c>
      <c r="P14" s="127"/>
      <c r="Q14" s="127"/>
    </row>
    <row r="15" spans="1:17" ht="23.25" customHeight="1">
      <c r="A15" s="113" t="s">
        <v>12</v>
      </c>
      <c r="B15" s="114" t="s">
        <v>99</v>
      </c>
      <c r="C15" s="244">
        <f>D15+E15+H15+I15+J15+K15+L15+M15+N15+O15</f>
        <v>151070350</v>
      </c>
      <c r="D15" s="247">
        <f>'M4-Cuc'!D15+'M4-VThuy'!D15+'M4-PH'!D15+'M4-CTA'!D15+'M4-VThanh'!D15+'M4-CT'!D15+'M4-NB'!D15+'M4-TXLM'!D15+'M4-HLM'!D15</f>
        <v>0</v>
      </c>
      <c r="E15" s="244">
        <f t="shared" si="1"/>
        <v>0</v>
      </c>
      <c r="F15" s="247">
        <f>'M4-Cuc'!F15+'M4-VThuy'!F15+'M4-PH'!F15+'M4-CTA'!F15+'M4-VThanh'!F15+'M4-CT'!F15+'M4-NB'!F15+'M4-TXLM'!F15+'M4-HLM'!F15</f>
        <v>0</v>
      </c>
      <c r="G15" s="247">
        <f>'M4-Cuc'!G15+'M4-VThuy'!G15+'M4-PH'!G15+'M4-CTA'!G15+'M4-VThanh'!G15+'M4-CT'!G15+'M4-NB'!G15+'M4-TXLM'!G15+'M4-HLM'!G15</f>
        <v>0</v>
      </c>
      <c r="H15" s="247">
        <f>'M4-Cuc'!H15+'M4-VThuy'!H15+'M4-PH'!H15+'M4-CTA'!H15+'M4-VThanh'!H15+'M4-CT'!H15+'M4-NB'!H15+'M4-TXLM'!H15+'M4-HLM'!H15</f>
        <v>0</v>
      </c>
      <c r="I15" s="247">
        <f>'M4-Cuc'!I15+'M4-VThuy'!I15+'M4-PH'!I15+'M4-CTA'!I15+'M4-VThanh'!I15+'M4-CT'!I15+'M4-NB'!I15+'M4-TXLM'!I15+'M4-HLM'!I15</f>
        <v>0</v>
      </c>
      <c r="J15" s="247">
        <f>'M4-Cuc'!J15+'M4-VThuy'!J15+'M4-PH'!J15+'M4-CTA'!J15+'M4-VThanh'!J15+'M4-CT'!J15+'M4-NB'!J15+'M4-TXLM'!J15+'M4-HLM'!J15</f>
        <v>151070350</v>
      </c>
      <c r="K15" s="247">
        <f>'M4-Cuc'!K15+'M4-VThuy'!K15+'M4-PH'!K15+'M4-CTA'!K15+'M4-VThanh'!K15+'M4-CT'!K15+'M4-NB'!K15+'M4-TXLM'!K15+'M4-HLM'!K15</f>
        <v>0</v>
      </c>
      <c r="L15" s="247">
        <f>'M4-Cuc'!L15+'M4-VThuy'!L15+'M4-PH'!L15+'M4-CTA'!L15+'M4-VThanh'!L15+'M4-CT'!L15+'M4-NB'!L15+'M4-TXLM'!L15+'M4-HLM'!L15</f>
        <v>0</v>
      </c>
      <c r="M15" s="247">
        <f>'M4-Cuc'!M15+'M4-VThuy'!M15+'M4-PH'!M15+'M4-CTA'!M15+'M4-VThanh'!M15+'M4-CT'!M15+'M4-NB'!M15+'M4-TXLM'!M15+'M4-HLM'!M15</f>
        <v>0</v>
      </c>
      <c r="N15" s="247">
        <f>'M4-Cuc'!N15+'M4-VThuy'!N15+'M4-PH'!N15+'M4-CTA'!N15+'M4-VThanh'!N15+'M4-CT'!N15+'M4-NB'!N15+'M4-TXLM'!N15+'M4-HLM'!N15</f>
        <v>0</v>
      </c>
      <c r="O15" s="247">
        <f>'M4-Cuc'!O15+'M4-VThuy'!O15+'M4-PH'!O15+'M4-CTA'!O15+'M4-VThanh'!O15+'M4-CT'!O15+'M4-NB'!O15+'M4-TXLM'!O15+'M4-HLM'!O15</f>
        <v>0</v>
      </c>
      <c r="P15" s="127"/>
      <c r="Q15" s="127"/>
    </row>
    <row r="16" spans="1:17" ht="23.25" customHeight="1">
      <c r="A16" s="113" t="s">
        <v>100</v>
      </c>
      <c r="B16" s="114" t="s">
        <v>101</v>
      </c>
      <c r="C16" s="244">
        <f>C17+C25</f>
        <v>497846461</v>
      </c>
      <c r="D16" s="244">
        <f>D17+D25</f>
        <v>189208653</v>
      </c>
      <c r="E16" s="244">
        <f t="shared" si="1"/>
        <v>8332894</v>
      </c>
      <c r="F16" s="244">
        <f>F17+F25</f>
        <v>0</v>
      </c>
      <c r="G16" s="244">
        <f aca="true" t="shared" si="2" ref="G16:O16">G17+G25</f>
        <v>8332894</v>
      </c>
      <c r="H16" s="244">
        <f t="shared" si="2"/>
        <v>0</v>
      </c>
      <c r="I16" s="244">
        <f t="shared" si="2"/>
        <v>7809332</v>
      </c>
      <c r="J16" s="244">
        <f t="shared" si="2"/>
        <v>292495582</v>
      </c>
      <c r="K16" s="244">
        <f t="shared" si="2"/>
        <v>0</v>
      </c>
      <c r="L16" s="244">
        <f t="shared" si="2"/>
        <v>0</v>
      </c>
      <c r="M16" s="244">
        <f t="shared" si="2"/>
        <v>0</v>
      </c>
      <c r="N16" s="244">
        <f t="shared" si="2"/>
        <v>0</v>
      </c>
      <c r="O16" s="244">
        <f t="shared" si="2"/>
        <v>0</v>
      </c>
      <c r="P16" s="127"/>
      <c r="Q16" s="120"/>
    </row>
    <row r="17" spans="1:17" ht="23.25" customHeight="1">
      <c r="A17" s="113" t="s">
        <v>39</v>
      </c>
      <c r="B17" s="115" t="s">
        <v>102</v>
      </c>
      <c r="C17" s="244">
        <f>SUM(C18:C24)</f>
        <v>489576860</v>
      </c>
      <c r="D17" s="244">
        <f>SUM(D18:D24)</f>
        <v>181732301</v>
      </c>
      <c r="E17" s="244">
        <f t="shared" si="1"/>
        <v>7724720</v>
      </c>
      <c r="F17" s="244">
        <f>SUM(F18:F24)</f>
        <v>0</v>
      </c>
      <c r="G17" s="244">
        <f>SUM(G18:G24)</f>
        <v>7724720</v>
      </c>
      <c r="H17" s="244">
        <f>SUM(H18:H24)</f>
        <v>0</v>
      </c>
      <c r="I17" s="244">
        <f aca="true" t="shared" si="3" ref="I17:O17">SUM(I18:I24)</f>
        <v>7626257</v>
      </c>
      <c r="J17" s="244">
        <f t="shared" si="3"/>
        <v>292493582</v>
      </c>
      <c r="K17" s="244">
        <f t="shared" si="3"/>
        <v>0</v>
      </c>
      <c r="L17" s="244">
        <f t="shared" si="3"/>
        <v>0</v>
      </c>
      <c r="M17" s="244">
        <f t="shared" si="3"/>
        <v>0</v>
      </c>
      <c r="N17" s="244">
        <f t="shared" si="3"/>
        <v>0</v>
      </c>
      <c r="O17" s="244">
        <f t="shared" si="3"/>
        <v>0</v>
      </c>
      <c r="P17" s="127"/>
      <c r="Q17" s="120"/>
    </row>
    <row r="18" spans="1:17" ht="23.25" customHeight="1">
      <c r="A18" s="111" t="s">
        <v>41</v>
      </c>
      <c r="B18" s="112" t="s">
        <v>103</v>
      </c>
      <c r="C18" s="244">
        <f aca="true" t="shared" si="4" ref="C18:C25">D18+E18+H18+I18+J18+K18+L18+M18+N18+O18</f>
        <v>16846090</v>
      </c>
      <c r="D18" s="247">
        <f>'M4-Cuc'!D18+'M4-VThuy'!D18+'M4-PH'!D18+'M4-CTA'!D18+'M4-VThanh'!D18+'M4-CT'!D18+'M4-NB'!D18+'M4-TXLM'!D18+'M4-HLM'!D18</f>
        <v>14798217</v>
      </c>
      <c r="E18" s="244">
        <f t="shared" si="1"/>
        <v>334837</v>
      </c>
      <c r="F18" s="247">
        <f>'M4-Cuc'!F18+'M4-VThuy'!F18+'M4-PH'!F18+'M4-CTA'!F18+'M4-VThanh'!F18+'M4-CT'!F18+'M4-NB'!F18+'M4-TXLM'!F18+'M4-HLM'!F18</f>
        <v>0</v>
      </c>
      <c r="G18" s="247">
        <f>'M4-Cuc'!G18+'M4-VThuy'!G18+'M4-PH'!G18+'M4-CTA'!G18+'M4-VThanh'!G18+'M4-CT'!G18+'M4-NB'!G18+'M4-TXLM'!G18+'M4-HLM'!G18</f>
        <v>334837</v>
      </c>
      <c r="H18" s="247">
        <f>'M4-Cuc'!H18+'M4-VThuy'!H18+'M4-PH'!H18+'M4-CTA'!H18+'M4-VThanh'!H18+'M4-CT'!H18+'M4-NB'!H18+'M4-TXLM'!H18+'M4-HLM'!H18</f>
        <v>0</v>
      </c>
      <c r="I18" s="247">
        <f>'M4-Cuc'!I18+'M4-VThuy'!I18+'M4-PH'!I18+'M4-CTA'!I18+'M4-VThanh'!I18+'M4-CT'!I18+'M4-NB'!I18+'M4-TXLM'!I18+'M4-HLM'!I18</f>
        <v>1072877</v>
      </c>
      <c r="J18" s="247">
        <f>'M4-Cuc'!J18+'M4-VThuy'!J18+'M4-PH'!J18+'M4-CTA'!J18+'M4-VThanh'!J18+'M4-CT'!J18+'M4-NB'!J18+'M4-TXLM'!J18+'M4-HLM'!J18</f>
        <v>640159</v>
      </c>
      <c r="K18" s="247">
        <f>'M4-Cuc'!K18+'M4-VThuy'!K18+'M4-PH'!K18+'M4-CTA'!K18+'M4-VThanh'!K18+'M4-CT'!K18+'M4-NB'!K18+'M4-TXLM'!K18+'M4-HLM'!K18</f>
        <v>0</v>
      </c>
      <c r="L18" s="247">
        <f>'M4-Cuc'!L18+'M4-VThuy'!L18+'M4-PH'!L18+'M4-CTA'!L18+'M4-VThanh'!L18+'M4-CT'!L18+'M4-NB'!L18+'M4-TXLM'!L18+'M4-HLM'!L18</f>
        <v>0</v>
      </c>
      <c r="M18" s="247">
        <f>'M4-Cuc'!M18+'M4-VThuy'!M18+'M4-PH'!M18+'M4-CTA'!M18+'M4-VThanh'!M18+'M4-CT'!M18+'M4-NB'!M18+'M4-TXLM'!M18+'M4-HLM'!M18</f>
        <v>0</v>
      </c>
      <c r="N18" s="247">
        <f>'M4-Cuc'!N18+'M4-VThuy'!N18+'M4-PH'!N18+'M4-CTA'!N18+'M4-VThanh'!N18+'M4-CT'!N18+'M4-NB'!N18+'M4-TXLM'!N18+'M4-HLM'!N18</f>
        <v>0</v>
      </c>
      <c r="O18" s="247">
        <f>'M4-Cuc'!O18+'M4-VThuy'!O18+'M4-PH'!O18+'M4-CTA'!O18+'M4-VThanh'!O18+'M4-CT'!O18+'M4-NB'!O18+'M4-TXLM'!O18+'M4-HLM'!O18</f>
        <v>0</v>
      </c>
      <c r="P18" s="127"/>
      <c r="Q18" s="120"/>
    </row>
    <row r="19" spans="1:17" ht="23.25" customHeight="1">
      <c r="A19" s="111" t="s">
        <v>42</v>
      </c>
      <c r="B19" s="112" t="s">
        <v>104</v>
      </c>
      <c r="C19" s="244">
        <f t="shared" si="4"/>
        <v>5021781</v>
      </c>
      <c r="D19" s="247">
        <f>'M4-Cuc'!D19+'M4-VThuy'!D19+'M4-PH'!D19+'M4-CTA'!D19+'M4-VThanh'!D19+'M4-CT'!D19+'M4-NB'!D19+'M4-TXLM'!D19+'M4-HLM'!D19</f>
        <v>3778511</v>
      </c>
      <c r="E19" s="244">
        <f t="shared" si="1"/>
        <v>0</v>
      </c>
      <c r="F19" s="247">
        <f>'M4-Cuc'!F19+'M4-VThuy'!F19+'M4-PH'!F19+'M4-CTA'!F19+'M4-VThanh'!F19+'M4-CT'!F19+'M4-NB'!F19+'M4-TXLM'!F19+'M4-HLM'!F19</f>
        <v>0</v>
      </c>
      <c r="G19" s="247">
        <f>'M4-Cuc'!G19+'M4-VThuy'!G19+'M4-PH'!G19+'M4-CTA'!G19+'M4-VThanh'!G19+'M4-CT'!G19+'M4-NB'!G19+'M4-TXLM'!G19+'M4-HLM'!G19</f>
        <v>0</v>
      </c>
      <c r="H19" s="247">
        <f>'M4-Cuc'!H19+'M4-VThuy'!H19+'M4-PH'!H19+'M4-CTA'!H19+'M4-VThanh'!H19+'M4-CT'!H19+'M4-NB'!H19+'M4-TXLM'!H19+'M4-HLM'!H19</f>
        <v>0</v>
      </c>
      <c r="I19" s="247">
        <f>'M4-Cuc'!I19+'M4-VThuy'!I19+'M4-PH'!I19+'M4-CTA'!I19+'M4-VThanh'!I19+'M4-CT'!I19+'M4-NB'!I19+'M4-TXLM'!I19+'M4-HLM'!I19</f>
        <v>13000</v>
      </c>
      <c r="J19" s="247">
        <f>'M4-Cuc'!J19+'M4-VThuy'!J19+'M4-PH'!J19+'M4-CTA'!J19+'M4-VThanh'!J19+'M4-CT'!J19+'M4-NB'!J19+'M4-TXLM'!J19+'M4-HLM'!J19</f>
        <v>1230270</v>
      </c>
      <c r="K19" s="247">
        <f>'M4-Cuc'!K19+'M4-VThuy'!K19+'M4-PH'!K19+'M4-CTA'!K19+'M4-VThanh'!K19+'M4-CT'!K19+'M4-NB'!K19+'M4-TXLM'!K19+'M4-HLM'!K19</f>
        <v>0</v>
      </c>
      <c r="L19" s="247">
        <f>'M4-Cuc'!L19+'M4-VThuy'!L19+'M4-PH'!L19+'M4-CTA'!L19+'M4-VThanh'!L19+'M4-CT'!L19+'M4-NB'!L19+'M4-TXLM'!L19+'M4-HLM'!L19</f>
        <v>0</v>
      </c>
      <c r="M19" s="247">
        <f>'M4-Cuc'!M19+'M4-VThuy'!M19+'M4-PH'!M19+'M4-CTA'!M19+'M4-VThanh'!M19+'M4-CT'!M19+'M4-NB'!M19+'M4-TXLM'!M19+'M4-HLM'!M19</f>
        <v>0</v>
      </c>
      <c r="N19" s="247">
        <f>'M4-Cuc'!N19+'M4-VThuy'!N19+'M4-PH'!N19+'M4-CTA'!N19+'M4-VThanh'!N19+'M4-CT'!N19+'M4-NB'!N19+'M4-TXLM'!N19+'M4-HLM'!N19</f>
        <v>0</v>
      </c>
      <c r="O19" s="247">
        <f>'M4-Cuc'!O19+'M4-VThuy'!O19+'M4-PH'!O19+'M4-CTA'!O19+'M4-VThanh'!O19+'M4-CT'!O19+'M4-NB'!O19+'M4-TXLM'!O19+'M4-HLM'!O19</f>
        <v>0</v>
      </c>
      <c r="P19" s="127"/>
      <c r="Q19" s="120"/>
    </row>
    <row r="20" spans="1:17" ht="23.25" customHeight="1">
      <c r="A20" s="111" t="s">
        <v>105</v>
      </c>
      <c r="B20" s="112" t="s">
        <v>106</v>
      </c>
      <c r="C20" s="244">
        <f t="shared" si="4"/>
        <v>438183905</v>
      </c>
      <c r="D20" s="247">
        <f>'M4-Cuc'!D20+'M4-VThuy'!D20+'M4-PH'!D20+'M4-CTA'!D20+'M4-VThanh'!D20+'M4-CT'!D20+'M4-NB'!D20+'M4-TXLM'!D20+'M4-HLM'!D20</f>
        <v>141110835</v>
      </c>
      <c r="E20" s="244">
        <f t="shared" si="1"/>
        <v>7329883</v>
      </c>
      <c r="F20" s="247">
        <f>'M4-Cuc'!F20+'M4-VThuy'!F20+'M4-PH'!F20+'M4-CTA'!F20+'M4-VThanh'!F20+'M4-CT'!F20+'M4-NB'!F20+'M4-TXLM'!F20+'M4-HLM'!F20</f>
        <v>0</v>
      </c>
      <c r="G20" s="247">
        <f>'M4-Cuc'!G20+'M4-VThuy'!G20+'M4-PH'!G20+'M4-CTA'!G20+'M4-VThanh'!G20+'M4-CT'!G20+'M4-NB'!G20+'M4-TXLM'!G20+'M4-HLM'!G20</f>
        <v>7329883</v>
      </c>
      <c r="H20" s="247">
        <f>'M4-Cuc'!H20+'M4-VThuy'!H20+'M4-PH'!H20+'M4-CTA'!H20+'M4-VThanh'!H20+'M4-CT'!H20+'M4-NB'!H20+'M4-TXLM'!H20+'M4-HLM'!H20</f>
        <v>0</v>
      </c>
      <c r="I20" s="247">
        <f>'M4-Cuc'!I20+'M4-VThuy'!I20+'M4-PH'!I20+'M4-CTA'!I20+'M4-VThanh'!I20+'M4-CT'!I20+'M4-NB'!I20+'M4-TXLM'!I20+'M4-HLM'!I20</f>
        <v>6538640</v>
      </c>
      <c r="J20" s="247">
        <f>'M4-Cuc'!J20+'M4-VThuy'!J20+'M4-PH'!J20+'M4-CTA'!J20+'M4-VThanh'!J20+'M4-CT'!J20+'M4-NB'!J20+'M4-TXLM'!J20+'M4-HLM'!J20</f>
        <v>283204547</v>
      </c>
      <c r="K20" s="247">
        <f>'M4-Cuc'!K20+'M4-VThuy'!K20+'M4-PH'!K20+'M4-CTA'!K20+'M4-VThanh'!K20+'M4-CT'!K20+'M4-NB'!K20+'M4-TXLM'!K20+'M4-HLM'!K20</f>
        <v>0</v>
      </c>
      <c r="L20" s="247">
        <f>'M4-Cuc'!L20+'M4-VThuy'!L20+'M4-PH'!L20+'M4-CTA'!L20+'M4-VThanh'!L20+'M4-CT'!L20+'M4-NB'!L20+'M4-TXLM'!L20+'M4-HLM'!L20</f>
        <v>0</v>
      </c>
      <c r="M20" s="247">
        <f>'M4-Cuc'!M20+'M4-VThuy'!M20+'M4-PH'!M20+'M4-CTA'!M20+'M4-VThanh'!M20+'M4-CT'!M20+'M4-NB'!M20+'M4-TXLM'!M20+'M4-HLM'!M20</f>
        <v>0</v>
      </c>
      <c r="N20" s="247">
        <f>'M4-Cuc'!N20+'M4-VThuy'!N20+'M4-PH'!N20+'M4-CTA'!N20+'M4-VThanh'!N20+'M4-CT'!N20+'M4-NB'!N20+'M4-TXLM'!N20+'M4-HLM'!N20</f>
        <v>0</v>
      </c>
      <c r="O20" s="247">
        <f>'M4-Cuc'!O20+'M4-VThuy'!O20+'M4-PH'!O20+'M4-CTA'!O20+'M4-VThanh'!O20+'M4-CT'!O20+'M4-NB'!O20+'M4-TXLM'!O20+'M4-HLM'!O20</f>
        <v>0</v>
      </c>
      <c r="P20" s="127"/>
      <c r="Q20" s="120"/>
    </row>
    <row r="21" spans="1:17" ht="23.25" customHeight="1">
      <c r="A21" s="111" t="s">
        <v>107</v>
      </c>
      <c r="B21" s="112" t="s">
        <v>108</v>
      </c>
      <c r="C21" s="244">
        <f t="shared" si="4"/>
        <v>12207255</v>
      </c>
      <c r="D21" s="247">
        <f>'M4-Cuc'!D21+'M4-VThuy'!D21+'M4-PH'!D21+'M4-CTA'!D21+'M4-VThanh'!D21+'M4-CT'!D21+'M4-NB'!D21+'M4-TXLM'!D21+'M4-HLM'!D21</f>
        <v>5862309</v>
      </c>
      <c r="E21" s="244">
        <f t="shared" si="1"/>
        <v>60000</v>
      </c>
      <c r="F21" s="247">
        <f>'M4-Cuc'!F21+'M4-VThuy'!F21+'M4-PH'!F21+'M4-CTA'!F21+'M4-VThanh'!F21+'M4-CT'!F21+'M4-NB'!F21+'M4-TXLM'!F21+'M4-HLM'!F21</f>
        <v>0</v>
      </c>
      <c r="G21" s="247">
        <f>'M4-Cuc'!G21+'M4-VThuy'!G21+'M4-PH'!G21+'M4-CTA'!G21+'M4-VThanh'!G21+'M4-CT'!G21+'M4-NB'!G21+'M4-TXLM'!G21+'M4-HLM'!G21</f>
        <v>60000</v>
      </c>
      <c r="H21" s="247">
        <f>'M4-Cuc'!H21+'M4-VThuy'!H21+'M4-PH'!H21+'M4-CTA'!H21+'M4-VThanh'!H21+'M4-CT'!H21+'M4-NB'!H21+'M4-TXLM'!H21+'M4-HLM'!H21</f>
        <v>0</v>
      </c>
      <c r="I21" s="247">
        <f>'M4-Cuc'!I21+'M4-VThuy'!I21+'M4-PH'!I21+'M4-CTA'!I21+'M4-VThanh'!I21+'M4-CT'!I21+'M4-NB'!I21+'M4-TXLM'!I21+'M4-HLM'!I21</f>
        <v>1740</v>
      </c>
      <c r="J21" s="247">
        <f>'M4-Cuc'!J21+'M4-VThuy'!J21+'M4-PH'!J21+'M4-CTA'!J21+'M4-VThanh'!J21+'M4-CT'!J21+'M4-NB'!J21+'M4-TXLM'!J21+'M4-HLM'!J21</f>
        <v>6283206</v>
      </c>
      <c r="K21" s="247">
        <f>'M4-Cuc'!K21+'M4-VThuy'!K21+'M4-PH'!K21+'M4-CTA'!K21+'M4-VThanh'!K21+'M4-CT'!K21+'M4-NB'!K21+'M4-TXLM'!K21+'M4-HLM'!K21</f>
        <v>0</v>
      </c>
      <c r="L21" s="247">
        <f>'M4-Cuc'!L21+'M4-VThuy'!L21+'M4-PH'!L21+'M4-CTA'!L21+'M4-VThanh'!L21+'M4-CT'!L21+'M4-NB'!L21+'M4-TXLM'!L21+'M4-HLM'!L21</f>
        <v>0</v>
      </c>
      <c r="M21" s="247">
        <f>'M4-Cuc'!M21+'M4-VThuy'!M21+'M4-PH'!M21+'M4-CTA'!M21+'M4-VThanh'!M21+'M4-CT'!M21+'M4-NB'!M21+'M4-TXLM'!M21+'M4-HLM'!M21</f>
        <v>0</v>
      </c>
      <c r="N21" s="247">
        <f>'M4-Cuc'!N21+'M4-VThuy'!N21+'M4-PH'!N21+'M4-CTA'!N21+'M4-VThanh'!N21+'M4-CT'!N21+'M4-NB'!N21+'M4-TXLM'!N21+'M4-HLM'!N21</f>
        <v>0</v>
      </c>
      <c r="O21" s="247">
        <f>'M4-Cuc'!O21+'M4-VThuy'!O21+'M4-PH'!O21+'M4-CTA'!O21+'M4-VThanh'!O21+'M4-CT'!O21+'M4-NB'!O21+'M4-TXLM'!O21+'M4-HLM'!O21</f>
        <v>0</v>
      </c>
      <c r="P21" s="127"/>
      <c r="Q21" s="120"/>
    </row>
    <row r="22" spans="1:17" ht="23.25" customHeight="1">
      <c r="A22" s="111" t="s">
        <v>109</v>
      </c>
      <c r="B22" s="112" t="s">
        <v>110</v>
      </c>
      <c r="C22" s="244">
        <f t="shared" si="4"/>
        <v>92692</v>
      </c>
      <c r="D22" s="247">
        <f>'M4-Cuc'!D22+'M4-VThuy'!D22+'M4-PH'!D22+'M4-CTA'!D22+'M4-VThanh'!D22+'M4-CT'!D22+'M4-NB'!D22+'M4-TXLM'!D22+'M4-HLM'!D22</f>
        <v>92692</v>
      </c>
      <c r="E22" s="244">
        <f t="shared" si="1"/>
        <v>0</v>
      </c>
      <c r="F22" s="247">
        <f>'M4-Cuc'!F22+'M4-VThuy'!F22+'M4-PH'!F22+'M4-CTA'!F22+'M4-VThanh'!F22+'M4-CT'!F22+'M4-NB'!F22+'M4-TXLM'!F22+'M4-HLM'!F22</f>
        <v>0</v>
      </c>
      <c r="G22" s="247">
        <f>'M4-Cuc'!G22+'M4-VThuy'!G22+'M4-PH'!G22+'M4-CTA'!G22+'M4-VThanh'!G22+'M4-CT'!G22+'M4-NB'!G22+'M4-TXLM'!G22+'M4-HLM'!G22</f>
        <v>0</v>
      </c>
      <c r="H22" s="247">
        <f>'M4-Cuc'!H22+'M4-VThuy'!H22+'M4-PH'!H22+'M4-CTA'!H22+'M4-VThanh'!H22+'M4-CT'!H22+'M4-NB'!H22+'M4-TXLM'!H22+'M4-HLM'!H22</f>
        <v>0</v>
      </c>
      <c r="I22" s="247">
        <f>'M4-Cuc'!I22+'M4-VThuy'!I22+'M4-PH'!I22+'M4-CTA'!I22+'M4-VThanh'!I22+'M4-CT'!I22+'M4-NB'!I22+'M4-TXLM'!I22+'M4-HLM'!I22</f>
        <v>0</v>
      </c>
      <c r="J22" s="247">
        <f>'M4-Cuc'!J22+'M4-VThuy'!J22+'M4-PH'!J22+'M4-CTA'!J22+'M4-VThanh'!J22+'M4-CT'!J22+'M4-NB'!J22+'M4-TXLM'!J22+'M4-HLM'!J22</f>
        <v>0</v>
      </c>
      <c r="K22" s="247">
        <f>'M4-Cuc'!K22+'M4-VThuy'!K22+'M4-PH'!K22+'M4-CTA'!K22+'M4-VThanh'!K22+'M4-CT'!K22+'M4-NB'!K22+'M4-TXLM'!K22+'M4-HLM'!K22</f>
        <v>0</v>
      </c>
      <c r="L22" s="247">
        <f>'M4-Cuc'!L22+'M4-VThuy'!L22+'M4-PH'!L22+'M4-CTA'!L22+'M4-VThanh'!L22+'M4-CT'!L22+'M4-NB'!L22+'M4-TXLM'!L22+'M4-HLM'!L22</f>
        <v>0</v>
      </c>
      <c r="M22" s="247">
        <f>'M4-Cuc'!M22+'M4-VThuy'!M22+'M4-PH'!M22+'M4-CTA'!M22+'M4-VThanh'!M22+'M4-CT'!M22+'M4-NB'!M22+'M4-TXLM'!M22+'M4-HLM'!M22</f>
        <v>0</v>
      </c>
      <c r="N22" s="247">
        <f>'M4-Cuc'!N22+'M4-VThuy'!N22+'M4-PH'!N22+'M4-CTA'!N22+'M4-VThanh'!N22+'M4-CT'!N22+'M4-NB'!N22+'M4-TXLM'!N22+'M4-HLM'!N22</f>
        <v>0</v>
      </c>
      <c r="O22" s="247">
        <f>'M4-Cuc'!O22+'M4-VThuy'!O22+'M4-PH'!O22+'M4-CTA'!O22+'M4-VThanh'!O22+'M4-CT'!O22+'M4-NB'!O22+'M4-TXLM'!O22+'M4-HLM'!O22</f>
        <v>0</v>
      </c>
      <c r="P22" s="127"/>
      <c r="Q22" s="120"/>
    </row>
    <row r="23" spans="1:17" ht="23.25" customHeight="1">
      <c r="A23" s="111" t="s">
        <v>111</v>
      </c>
      <c r="B23" s="116" t="s">
        <v>112</v>
      </c>
      <c r="C23" s="244">
        <f t="shared" si="4"/>
        <v>644000</v>
      </c>
      <c r="D23" s="247">
        <f>'M4-Cuc'!D23+'M4-VThuy'!D23+'M4-PH'!D23+'M4-CTA'!D23+'M4-VThanh'!D23+'M4-CT'!D23+'M4-NB'!D23+'M4-TXLM'!D23+'M4-HLM'!D23</f>
        <v>644000</v>
      </c>
      <c r="E23" s="244">
        <f t="shared" si="1"/>
        <v>0</v>
      </c>
      <c r="F23" s="247">
        <f>'M4-Cuc'!F23+'M4-VThuy'!F23+'M4-PH'!F23+'M4-CTA'!F23+'M4-VThanh'!F23+'M4-CT'!F23+'M4-NB'!F23+'M4-TXLM'!F23+'M4-HLM'!F23</f>
        <v>0</v>
      </c>
      <c r="G23" s="247">
        <f>'M4-Cuc'!G23+'M4-VThuy'!G23+'M4-PH'!G23+'M4-CTA'!G23+'M4-VThanh'!G23+'M4-CT'!G23+'M4-NB'!G23+'M4-TXLM'!G23+'M4-HLM'!G23</f>
        <v>0</v>
      </c>
      <c r="H23" s="247">
        <f>'M4-Cuc'!H23+'M4-VThuy'!H23+'M4-PH'!H23+'M4-CTA'!H23+'M4-VThanh'!H23+'M4-CT'!H23+'M4-NB'!H23+'M4-TXLM'!H23+'M4-HLM'!H23</f>
        <v>0</v>
      </c>
      <c r="I23" s="247">
        <f>'M4-Cuc'!I23+'M4-VThuy'!I23+'M4-PH'!I23+'M4-CTA'!I23+'M4-VThanh'!I23+'M4-CT'!I23+'M4-NB'!I23+'M4-TXLM'!I23+'M4-HLM'!I23</f>
        <v>0</v>
      </c>
      <c r="J23" s="247">
        <f>'M4-Cuc'!J23+'M4-VThuy'!J23+'M4-PH'!J23+'M4-CTA'!J23+'M4-VThanh'!J23+'M4-CT'!J23+'M4-NB'!J23+'M4-TXLM'!J23+'M4-HLM'!J23</f>
        <v>0</v>
      </c>
      <c r="K23" s="247">
        <f>'M4-Cuc'!K23+'M4-VThuy'!K23+'M4-PH'!K23+'M4-CTA'!K23+'M4-VThanh'!K23+'M4-CT'!K23+'M4-NB'!K23+'M4-TXLM'!K23+'M4-HLM'!K23</f>
        <v>0</v>
      </c>
      <c r="L23" s="247">
        <f>'M4-Cuc'!L23+'M4-VThuy'!L23+'M4-PH'!L23+'M4-CTA'!L23+'M4-VThanh'!L23+'M4-CT'!L23+'M4-NB'!L23+'M4-TXLM'!L23+'M4-HLM'!L23</f>
        <v>0</v>
      </c>
      <c r="M23" s="247">
        <f>'M4-Cuc'!M23+'M4-VThuy'!M23+'M4-PH'!M23+'M4-CTA'!M23+'M4-VThanh'!M23+'M4-CT'!M23+'M4-NB'!M23+'M4-TXLM'!M23+'M4-HLM'!M23</f>
        <v>0</v>
      </c>
      <c r="N23" s="247">
        <f>'M4-Cuc'!N23+'M4-VThuy'!N23+'M4-PH'!N23+'M4-CTA'!N23+'M4-VThanh'!N23+'M4-CT'!N23+'M4-NB'!N23+'M4-TXLM'!N23+'M4-HLM'!N23</f>
        <v>0</v>
      </c>
      <c r="O23" s="247">
        <f>'M4-Cuc'!O23+'M4-VThuy'!O23+'M4-PH'!O23+'M4-CTA'!O23+'M4-VThanh'!O23+'M4-CT'!O23+'M4-NB'!O23+'M4-TXLM'!O23+'M4-HLM'!O23</f>
        <v>0</v>
      </c>
      <c r="P23" s="127"/>
      <c r="Q23" s="120"/>
    </row>
    <row r="24" spans="1:17" ht="23.25" customHeight="1">
      <c r="A24" s="111" t="s">
        <v>113</v>
      </c>
      <c r="B24" s="112" t="s">
        <v>114</v>
      </c>
      <c r="C24" s="244">
        <f t="shared" si="4"/>
        <v>16581137</v>
      </c>
      <c r="D24" s="247">
        <f>'M4-Cuc'!D24+'M4-VThuy'!D24+'M4-PH'!D24+'M4-CTA'!D24+'M4-VThanh'!D24+'M4-CT'!D24+'M4-NB'!D24+'M4-TXLM'!D24+'M4-HLM'!D24</f>
        <v>15445737</v>
      </c>
      <c r="E24" s="244">
        <f t="shared" si="1"/>
        <v>0</v>
      </c>
      <c r="F24" s="247">
        <f>'M4-Cuc'!F24+'M4-VThuy'!F24+'M4-PH'!F24+'M4-CTA'!F24+'M4-VThanh'!F24+'M4-CT'!F24+'M4-NB'!F24+'M4-TXLM'!F24+'M4-HLM'!F24</f>
        <v>0</v>
      </c>
      <c r="G24" s="247">
        <f>'M4-Cuc'!G24+'M4-VThuy'!G24+'M4-PH'!G24+'M4-CTA'!G24+'M4-VThanh'!G24+'M4-CT'!G24+'M4-NB'!G24+'M4-TXLM'!G24+'M4-HLM'!G24</f>
        <v>0</v>
      </c>
      <c r="H24" s="247">
        <f>'M4-Cuc'!H24+'M4-VThuy'!H24+'M4-PH'!H24+'M4-CTA'!H24+'M4-VThanh'!H24+'M4-CT'!H24+'M4-NB'!H24+'M4-TXLM'!H24+'M4-HLM'!H24</f>
        <v>0</v>
      </c>
      <c r="I24" s="247">
        <f>'M4-Cuc'!I24+'M4-VThuy'!I24+'M4-PH'!I24+'M4-CTA'!I24+'M4-VThanh'!I24+'M4-CT'!I24+'M4-NB'!I24+'M4-TXLM'!I24+'M4-HLM'!I24</f>
        <v>0</v>
      </c>
      <c r="J24" s="247">
        <f>'M4-Cuc'!J24+'M4-VThuy'!J24+'M4-PH'!J24+'M4-CTA'!J24+'M4-VThanh'!J24+'M4-CT'!J24+'M4-NB'!J24+'M4-TXLM'!J24+'M4-HLM'!J24</f>
        <v>1135400</v>
      </c>
      <c r="K24" s="247">
        <f>'M4-Cuc'!K24+'M4-VThuy'!K24+'M4-PH'!K24+'M4-CTA'!K24+'M4-VThanh'!K24+'M4-CT'!K24+'M4-NB'!K24+'M4-TXLM'!K24+'M4-HLM'!K24</f>
        <v>0</v>
      </c>
      <c r="L24" s="247">
        <f>'M4-Cuc'!L24+'M4-VThuy'!L24+'M4-PH'!L24+'M4-CTA'!L24+'M4-VThanh'!L24+'M4-CT'!L24+'M4-NB'!L24+'M4-TXLM'!L24+'M4-HLM'!L24</f>
        <v>0</v>
      </c>
      <c r="M24" s="247">
        <f>'M4-Cuc'!M24+'M4-VThuy'!M24+'M4-PH'!M24+'M4-CTA'!M24+'M4-VThanh'!M24+'M4-CT'!M24+'M4-NB'!M24+'M4-TXLM'!M24+'M4-HLM'!M24</f>
        <v>0</v>
      </c>
      <c r="N24" s="247">
        <f>'M4-Cuc'!N24+'M4-VThuy'!N24+'M4-PH'!N24+'M4-CTA'!N24+'M4-VThanh'!N24+'M4-CT'!N24+'M4-NB'!N24+'M4-TXLM'!N24+'M4-HLM'!N24</f>
        <v>0</v>
      </c>
      <c r="O24" s="247">
        <f>'M4-Cuc'!O24+'M4-VThuy'!O24+'M4-PH'!O24+'M4-CTA'!O24+'M4-VThanh'!O24+'M4-CT'!O24+'M4-NB'!O24+'M4-TXLM'!O24+'M4-HLM'!O24</f>
        <v>0</v>
      </c>
      <c r="P24" s="127"/>
      <c r="Q24" s="120"/>
    </row>
    <row r="25" spans="1:17" ht="23.25" customHeight="1">
      <c r="A25" s="113" t="s">
        <v>40</v>
      </c>
      <c r="B25" s="114" t="s">
        <v>115</v>
      </c>
      <c r="C25" s="244">
        <f t="shared" si="4"/>
        <v>8269601</v>
      </c>
      <c r="D25" s="247">
        <f>'M4-Cuc'!D25+'M4-VThuy'!D25+'M4-PH'!D25+'M4-CTA'!D25+'M4-VThanh'!D25+'M4-CT'!D25+'M4-NB'!D25+'M4-TXLM'!D25+'M4-HLM'!D25</f>
        <v>7476352</v>
      </c>
      <c r="E25" s="244">
        <f t="shared" si="1"/>
        <v>608174</v>
      </c>
      <c r="F25" s="247">
        <f>'M4-Cuc'!F25+'M4-VThuy'!F25+'M4-PH'!F25+'M4-CTA'!F25+'M4-VThanh'!F25+'M4-CT'!F25+'M4-NB'!F25+'M4-TXLM'!F25+'M4-HLM'!F25</f>
        <v>0</v>
      </c>
      <c r="G25" s="247">
        <f>'M4-Cuc'!G25+'M4-VThuy'!G25+'M4-PH'!G25+'M4-CTA'!G25+'M4-VThanh'!G25+'M4-CT'!G25+'M4-NB'!G25+'M4-TXLM'!G25+'M4-HLM'!G25</f>
        <v>608174</v>
      </c>
      <c r="H25" s="247">
        <f>'M4-Cuc'!H25+'M4-VThuy'!H25+'M4-PH'!H25+'M4-CTA'!H25+'M4-VThanh'!H25+'M4-CT'!H25+'M4-NB'!H25+'M4-TXLM'!H25+'M4-HLM'!H25</f>
        <v>0</v>
      </c>
      <c r="I25" s="247">
        <f>'M4-Cuc'!I25+'M4-VThuy'!I25+'M4-PH'!I25+'M4-CTA'!I25+'M4-VThanh'!I25+'M4-CT'!I25+'M4-NB'!I25+'M4-TXLM'!I25+'M4-HLM'!I25</f>
        <v>183075</v>
      </c>
      <c r="J25" s="247">
        <f>'M4-Cuc'!J25+'M4-VThuy'!J25+'M4-PH'!J25+'M4-CTA'!J25+'M4-VThanh'!J25+'M4-CT'!J25+'M4-NB'!J25+'M4-TXLM'!J25+'M4-HLM'!J25</f>
        <v>2000</v>
      </c>
      <c r="K25" s="247">
        <f>'M4-Cuc'!K25+'M4-VThuy'!K25+'M4-PH'!K25+'M4-CTA'!K25+'M4-VThanh'!K25+'M4-CT'!K25+'M4-NB'!K25+'M4-TXLM'!K25+'M4-HLM'!K25</f>
        <v>0</v>
      </c>
      <c r="L25" s="247">
        <f>'M4-Cuc'!L25+'M4-VThuy'!L25+'M4-PH'!L25+'M4-CTA'!L25+'M4-VThanh'!L25+'M4-CT'!L25+'M4-NB'!L25+'M4-TXLM'!L25+'M4-HLM'!L25</f>
        <v>0</v>
      </c>
      <c r="M25" s="247">
        <f>'M4-Cuc'!M25+'M4-VThuy'!M25+'M4-PH'!M25+'M4-CTA'!M25+'M4-VThanh'!M25+'M4-CT'!M25+'M4-NB'!M25+'M4-TXLM'!M25+'M4-HLM'!M25</f>
        <v>0</v>
      </c>
      <c r="N25" s="247">
        <f>'M4-Cuc'!N25+'M4-VThuy'!N25+'M4-PH'!N25+'M4-CTA'!N25+'M4-VThanh'!N25+'M4-CT'!N25+'M4-NB'!N25+'M4-TXLM'!N25+'M4-HLM'!N25</f>
        <v>0</v>
      </c>
      <c r="O25" s="247">
        <f>'M4-Cuc'!O25+'M4-VThuy'!O25+'M4-PH'!O25+'M4-CTA'!O25+'M4-VThanh'!O25+'M4-CT'!O25+'M4-NB'!O25+'M4-TXLM'!O25+'M4-HLM'!O25</f>
        <v>0</v>
      </c>
      <c r="P25" s="127"/>
      <c r="Q25" s="120"/>
    </row>
    <row r="26" spans="1:17" ht="23.25" customHeight="1">
      <c r="A26" s="117" t="s">
        <v>64</v>
      </c>
      <c r="B26" s="149" t="s">
        <v>116</v>
      </c>
      <c r="C26" s="229">
        <f>(C18+C19)/C17*100</f>
        <v>4.466688029332105</v>
      </c>
      <c r="D26" s="229">
        <f aca="true" t="shared" si="5" ref="D26:O26">(D18+D19)/D17*100</f>
        <v>10.222028719044282</v>
      </c>
      <c r="E26" s="229">
        <f t="shared" si="5"/>
        <v>4.334616659244607</v>
      </c>
      <c r="F26" s="229" t="e">
        <f t="shared" si="5"/>
        <v>#DIV/0!</v>
      </c>
      <c r="G26" s="229">
        <f t="shared" si="5"/>
        <v>4.334616659244607</v>
      </c>
      <c r="H26" s="229" t="e">
        <f t="shared" si="5"/>
        <v>#DIV/0!</v>
      </c>
      <c r="I26" s="229">
        <f t="shared" si="5"/>
        <v>14.23866255752986</v>
      </c>
      <c r="J26" s="229">
        <f t="shared" si="5"/>
        <v>0.6394769373093457</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318"/>
      <c r="J39" s="318"/>
      <c r="K39" s="100"/>
      <c r="L39" s="100"/>
      <c r="M39" s="100"/>
    </row>
    <row r="40" spans="1:13" ht="17.25">
      <c r="A40" s="124"/>
      <c r="B40" s="709"/>
      <c r="C40" s="709"/>
      <c r="D40" s="709"/>
      <c r="E40" s="709"/>
      <c r="F40" s="709"/>
      <c r="G40" s="317"/>
      <c r="H40" s="317"/>
      <c r="I40" s="100"/>
      <c r="J40" s="100"/>
      <c r="K40" s="100"/>
      <c r="L40" s="100"/>
      <c r="M40" s="100"/>
    </row>
    <row r="41" spans="1:13" ht="15.75">
      <c r="A41" s="124"/>
      <c r="B41" s="710"/>
      <c r="C41" s="710"/>
      <c r="D41" s="710"/>
      <c r="E41" s="710"/>
      <c r="F41" s="710"/>
      <c r="G41" s="318"/>
      <c r="H41" s="318"/>
      <c r="I41" s="100"/>
      <c r="J41" s="100"/>
      <c r="K41" s="126"/>
      <c r="L41" s="126"/>
      <c r="M41" s="126"/>
    </row>
    <row r="42" spans="1:13" ht="15">
      <c r="A42" s="124"/>
      <c r="B42" s="710"/>
      <c r="C42" s="710"/>
      <c r="D42" s="710"/>
      <c r="E42" s="710"/>
      <c r="F42" s="710"/>
      <c r="G42" s="318"/>
      <c r="H42" s="318"/>
      <c r="I42" s="100"/>
      <c r="J42" s="100"/>
      <c r="K42" s="100"/>
      <c r="L42" s="100"/>
      <c r="M42" s="100"/>
    </row>
    <row r="43" spans="1:13" ht="15">
      <c r="A43" s="124"/>
      <c r="B43" s="710"/>
      <c r="C43" s="710"/>
      <c r="D43" s="710"/>
      <c r="E43" s="710"/>
      <c r="F43" s="710"/>
      <c r="G43" s="318"/>
      <c r="H43" s="318"/>
      <c r="I43" s="100"/>
      <c r="J43" s="100"/>
      <c r="K43" s="100"/>
      <c r="L43" s="100"/>
      <c r="M43" s="100"/>
    </row>
    <row r="44" spans="1:13" ht="15">
      <c r="A44" s="124"/>
      <c r="B44" s="710"/>
      <c r="C44" s="710"/>
      <c r="D44" s="710"/>
      <c r="E44" s="710"/>
      <c r="F44" s="710"/>
      <c r="G44" s="318"/>
      <c r="H44" s="318"/>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27" right="0.2" top="0.59" bottom="0.24" header="0.45" footer="0.3"/>
  <pageSetup horizontalDpi="600" verticalDpi="600" orientation="landscape" paperSize="9" scale="90" r:id="rId2"/>
  <drawing r:id="rId1"/>
</worksheet>
</file>

<file path=xl/worksheets/sheet80.xml><?xml version="1.0" encoding="utf-8"?>
<worksheet xmlns="http://schemas.openxmlformats.org/spreadsheetml/2006/main" xmlns:r="http://schemas.openxmlformats.org/officeDocument/2006/relationships">
  <dimension ref="A1:W63"/>
  <sheetViews>
    <sheetView zoomScalePageLayoutView="0" workbookViewId="0" topLeftCell="A9">
      <selection activeCell="C26"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310"/>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307" t="s">
        <v>179</v>
      </c>
      <c r="G9" s="309" t="s">
        <v>180</v>
      </c>
      <c r="H9" s="687"/>
      <c r="I9" s="687"/>
      <c r="J9" s="687"/>
      <c r="K9" s="687"/>
      <c r="L9" s="687"/>
      <c r="M9" s="687"/>
      <c r="N9" s="685"/>
      <c r="O9" s="308"/>
      <c r="P9" s="308"/>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845463</v>
      </c>
      <c r="D11" s="250">
        <f>D12+D13</f>
        <v>643972</v>
      </c>
      <c r="E11" s="250">
        <f>F11+G11</f>
        <v>158891</v>
      </c>
      <c r="F11" s="250">
        <f>F12+F13</f>
        <v>0</v>
      </c>
      <c r="G11" s="250">
        <f aca="true" t="shared" si="0" ref="G11:N11">G12+G13</f>
        <v>158891</v>
      </c>
      <c r="H11" s="250">
        <f t="shared" si="0"/>
        <v>0</v>
      </c>
      <c r="I11" s="250">
        <f t="shared" si="0"/>
        <v>13983</v>
      </c>
      <c r="J11" s="250">
        <f t="shared" si="0"/>
        <v>28617</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524606</v>
      </c>
      <c r="D12" s="251">
        <v>422753</v>
      </c>
      <c r="E12" s="250">
        <f>F12+G12</f>
        <v>80953</v>
      </c>
      <c r="F12" s="251">
        <v>0</v>
      </c>
      <c r="G12" s="251">
        <v>80953</v>
      </c>
      <c r="H12" s="251"/>
      <c r="I12" s="251">
        <v>12283</v>
      </c>
      <c r="J12" s="251">
        <v>8617</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320857</v>
      </c>
      <c r="D13" s="253">
        <v>221219</v>
      </c>
      <c r="E13" s="250">
        <f>F13+G13</f>
        <v>77938</v>
      </c>
      <c r="F13" s="253"/>
      <c r="G13" s="253">
        <v>77938</v>
      </c>
      <c r="H13" s="253">
        <v>0</v>
      </c>
      <c r="I13" s="253">
        <v>1700</v>
      </c>
      <c r="J13" s="253">
        <v>20000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5900</v>
      </c>
      <c r="D14" s="253">
        <v>100</v>
      </c>
      <c r="E14" s="250">
        <f>F14+G14</f>
        <v>3600</v>
      </c>
      <c r="F14" s="253"/>
      <c r="G14" s="253">
        <v>3600</v>
      </c>
      <c r="H14" s="253"/>
      <c r="I14" s="253">
        <v>200</v>
      </c>
      <c r="J14" s="253">
        <v>2000</v>
      </c>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839563</v>
      </c>
      <c r="D16" s="249">
        <f>D17+D26</f>
        <v>643872</v>
      </c>
      <c r="E16" s="249">
        <f aca="true" t="shared" si="1" ref="E16:N16">E17+E26</f>
        <v>155291</v>
      </c>
      <c r="F16" s="249">
        <f>F17+F26</f>
        <v>0</v>
      </c>
      <c r="G16" s="249">
        <f t="shared" si="1"/>
        <v>155291</v>
      </c>
      <c r="H16" s="249">
        <f t="shared" si="1"/>
        <v>0</v>
      </c>
      <c r="I16" s="249">
        <f t="shared" si="1"/>
        <v>13783</v>
      </c>
      <c r="J16" s="249">
        <f t="shared" si="1"/>
        <v>26617</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789601</v>
      </c>
      <c r="D17" s="249">
        <f>SUM(D18:D25)</f>
        <v>614725</v>
      </c>
      <c r="E17" s="250">
        <f>F17+G17</f>
        <v>134476</v>
      </c>
      <c r="F17" s="249">
        <f>SUM(F18:F25)</f>
        <v>0</v>
      </c>
      <c r="G17" s="249">
        <f aca="true" t="shared" si="2" ref="G17:N17">SUM(G18:G25)</f>
        <v>134476</v>
      </c>
      <c r="H17" s="249">
        <f t="shared" si="2"/>
        <v>0</v>
      </c>
      <c r="I17" s="249">
        <f t="shared" si="2"/>
        <v>13783</v>
      </c>
      <c r="J17" s="249">
        <f t="shared" si="2"/>
        <v>26617</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183089</v>
      </c>
      <c r="D18" s="254">
        <v>125117</v>
      </c>
      <c r="E18" s="250">
        <f>F18+G18</f>
        <v>38272</v>
      </c>
      <c r="F18" s="254"/>
      <c r="G18" s="254">
        <v>38272</v>
      </c>
      <c r="H18" s="254">
        <v>0</v>
      </c>
      <c r="I18" s="254">
        <v>1700</v>
      </c>
      <c r="J18" s="254">
        <v>18000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603816</v>
      </c>
      <c r="D21" s="254">
        <v>486912</v>
      </c>
      <c r="E21" s="250">
        <f t="shared" si="4"/>
        <v>96204</v>
      </c>
      <c r="F21" s="254"/>
      <c r="G21" s="254">
        <v>96204</v>
      </c>
      <c r="H21" s="254"/>
      <c r="I21" s="254">
        <v>12083</v>
      </c>
      <c r="J21" s="254">
        <v>8617</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2696</v>
      </c>
      <c r="D25" s="253">
        <v>2696</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49962</v>
      </c>
      <c r="D26" s="253">
        <v>29147</v>
      </c>
      <c r="E26" s="250">
        <f t="shared" si="4"/>
        <v>20815</v>
      </c>
      <c r="F26" s="253">
        <v>0</v>
      </c>
      <c r="G26" s="253">
        <v>20815</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23.187533957023867</v>
      </c>
      <c r="D27" s="230">
        <f aca="true" t="shared" si="5" ref="D27:N27">(D18+D19+D20)/D17*100</f>
        <v>20.35332872422628</v>
      </c>
      <c r="E27" s="230">
        <f t="shared" si="5"/>
        <v>28.46009696897588</v>
      </c>
      <c r="F27" s="230" t="e">
        <f t="shared" si="5"/>
        <v>#DIV/0!</v>
      </c>
      <c r="G27" s="230">
        <f t="shared" si="5"/>
        <v>28.46009696897588</v>
      </c>
      <c r="H27" s="230" t="e">
        <f t="shared" si="5"/>
        <v>#DIV/0!</v>
      </c>
      <c r="I27" s="230">
        <f t="shared" si="5"/>
        <v>12.334034680403395</v>
      </c>
      <c r="J27" s="230">
        <f t="shared" si="5"/>
        <v>67.62595333809219</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305"/>
      <c r="J40" s="305"/>
      <c r="K40" s="100"/>
      <c r="L40" s="100"/>
      <c r="M40" s="100"/>
    </row>
    <row r="41" spans="1:13" ht="17.25">
      <c r="A41" s="124"/>
      <c r="B41" s="709"/>
      <c r="C41" s="709"/>
      <c r="D41" s="709"/>
      <c r="E41" s="709"/>
      <c r="F41" s="709"/>
      <c r="G41" s="306"/>
      <c r="H41" s="306"/>
      <c r="I41" s="100"/>
      <c r="J41" s="100"/>
      <c r="K41" s="100"/>
      <c r="L41" s="100"/>
      <c r="M41" s="100"/>
    </row>
    <row r="42" spans="1:13" ht="15.75">
      <c r="A42" s="124"/>
      <c r="B42" s="710"/>
      <c r="C42" s="710"/>
      <c r="D42" s="710"/>
      <c r="E42" s="710"/>
      <c r="F42" s="710"/>
      <c r="G42" s="305"/>
      <c r="H42" s="305"/>
      <c r="I42" s="100"/>
      <c r="J42" s="100"/>
      <c r="K42" s="126"/>
      <c r="L42" s="126"/>
      <c r="M42" s="126"/>
    </row>
    <row r="43" spans="1:13" ht="15">
      <c r="A43" s="124"/>
      <c r="B43" s="710"/>
      <c r="C43" s="710"/>
      <c r="D43" s="710"/>
      <c r="E43" s="710"/>
      <c r="F43" s="710"/>
      <c r="G43" s="305"/>
      <c r="H43" s="305"/>
      <c r="I43" s="100"/>
      <c r="J43" s="100"/>
      <c r="K43" s="100"/>
      <c r="L43" s="100"/>
      <c r="M43" s="100"/>
    </row>
    <row r="44" spans="1:13" ht="15">
      <c r="A44" s="124"/>
      <c r="B44" s="710"/>
      <c r="C44" s="710"/>
      <c r="D44" s="710"/>
      <c r="E44" s="710"/>
      <c r="F44" s="710"/>
      <c r="G44" s="305"/>
      <c r="H44" s="305"/>
      <c r="I44" s="100"/>
      <c r="J44" s="100"/>
      <c r="K44" s="100"/>
      <c r="L44" s="100"/>
      <c r="M44" s="100"/>
    </row>
    <row r="45" spans="1:13" ht="15">
      <c r="A45" s="124"/>
      <c r="B45" s="710"/>
      <c r="C45" s="710"/>
      <c r="D45" s="710"/>
      <c r="E45" s="710"/>
      <c r="F45" s="710"/>
      <c r="G45" s="305"/>
      <c r="H45" s="305"/>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81.xml><?xml version="1.0" encoding="utf-8"?>
<worksheet xmlns="http://schemas.openxmlformats.org/spreadsheetml/2006/main" xmlns:r="http://schemas.openxmlformats.org/officeDocument/2006/relationships">
  <dimension ref="A1:D41"/>
  <sheetViews>
    <sheetView zoomScalePageLayoutView="0" workbookViewId="0" topLeftCell="A10">
      <selection activeCell="C26"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IF(SUM(C5:C11)='M3-TXLM'!C22,SUM(C5:C11),"SAI")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IF(SUM(C13:C14)='M3-TXLM'!C23,SUM(C13:C14),"SAI")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IF(SUM(C16:C18)='M3-TXLM'!C25,SUM(C16:C18),"SAI")</f>
        <v>2696</v>
      </c>
    </row>
    <row r="16" spans="1:3" ht="14.25" customHeight="1">
      <c r="A16" s="134" t="s">
        <v>125</v>
      </c>
      <c r="B16" s="140" t="s">
        <v>161</v>
      </c>
      <c r="C16" s="221"/>
    </row>
    <row r="17" spans="1:3" s="132" customFormat="1" ht="14.25" customHeight="1">
      <c r="A17" s="134" t="s">
        <v>127</v>
      </c>
      <c r="B17" s="140" t="s">
        <v>128</v>
      </c>
      <c r="C17" s="222">
        <v>2696</v>
      </c>
    </row>
    <row r="18" spans="1:3" s="132" customFormat="1" ht="14.25" customHeight="1">
      <c r="A18" s="134" t="s">
        <v>129</v>
      </c>
      <c r="B18" s="78" t="s">
        <v>130</v>
      </c>
      <c r="C18" s="222"/>
    </row>
    <row r="19" spans="1:3" s="132" customFormat="1" ht="14.25" customHeight="1">
      <c r="A19" s="130" t="s">
        <v>61</v>
      </c>
      <c r="B19" s="131" t="s">
        <v>217</v>
      </c>
      <c r="C19" s="224">
        <f>IF(SUM(C20:C25)='M3-TXLM'!C19,SUM(C20:C25),"SAI")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IF(SUM(C27:C29)='M3-TXLM'!C26,SUM(C27:C29),"SAI")</f>
        <v>49962</v>
      </c>
    </row>
    <row r="27" spans="1:3" s="132" customFormat="1" ht="14.25" customHeight="1">
      <c r="A27" s="134" t="s">
        <v>141</v>
      </c>
      <c r="B27" s="140" t="s">
        <v>132</v>
      </c>
      <c r="C27" s="222">
        <v>49962</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300"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Q62"/>
  <sheetViews>
    <sheetView zoomScalePageLayoutView="0" workbookViewId="0" topLeftCell="A1">
      <selection activeCell="C26"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679" t="s">
        <v>29</v>
      </c>
      <c r="B1" s="679"/>
      <c r="C1" s="304"/>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307" t="s">
        <v>93</v>
      </c>
      <c r="G9" s="309" t="s">
        <v>94</v>
      </c>
      <c r="H9" s="687"/>
      <c r="I9" s="687"/>
      <c r="J9" s="687"/>
      <c r="K9" s="687"/>
      <c r="L9" s="687"/>
      <c r="M9" s="687"/>
      <c r="N9" s="687"/>
      <c r="O9" s="687"/>
      <c r="P9" s="308"/>
      <c r="Q9" s="308"/>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24577148</v>
      </c>
      <c r="D11" s="244">
        <f>D12+D13</f>
        <v>20689828</v>
      </c>
      <c r="E11" s="244">
        <f>F11+G11</f>
        <v>2904017</v>
      </c>
      <c r="F11" s="244">
        <f>F12+F13</f>
        <v>0</v>
      </c>
      <c r="G11" s="244">
        <f aca="true" t="shared" si="0" ref="G11:O11">G12+G13</f>
        <v>2904017</v>
      </c>
      <c r="H11" s="244">
        <f t="shared" si="0"/>
        <v>0</v>
      </c>
      <c r="I11" s="244">
        <f t="shared" si="0"/>
        <v>237428</v>
      </c>
      <c r="J11" s="244">
        <f t="shared" si="0"/>
        <v>745875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20459400</v>
      </c>
      <c r="D12" s="247">
        <v>16992383</v>
      </c>
      <c r="E12" s="244">
        <f aca="true" t="shared" si="1" ref="E12:E25">F12+G12</f>
        <v>2672525</v>
      </c>
      <c r="F12" s="247"/>
      <c r="G12" s="247">
        <v>2672525</v>
      </c>
      <c r="H12" s="247"/>
      <c r="I12" s="247">
        <v>215527</v>
      </c>
      <c r="J12" s="247">
        <v>578965</v>
      </c>
      <c r="K12" s="247"/>
      <c r="L12" s="247"/>
      <c r="M12" s="247"/>
      <c r="N12" s="247"/>
      <c r="O12" s="247"/>
      <c r="P12" s="127"/>
      <c r="Q12" s="127"/>
    </row>
    <row r="13" spans="1:17" ht="21" customHeight="1">
      <c r="A13" s="111">
        <v>2</v>
      </c>
      <c r="B13" s="112" t="s">
        <v>97</v>
      </c>
      <c r="C13" s="244">
        <f>D13+E13+H13+I13+J13+K13+L13+M13+N13+O13</f>
        <v>4117748</v>
      </c>
      <c r="D13" s="247">
        <v>3697445</v>
      </c>
      <c r="E13" s="244">
        <f t="shared" si="1"/>
        <v>231492</v>
      </c>
      <c r="F13" s="247"/>
      <c r="G13" s="247">
        <v>231492</v>
      </c>
      <c r="H13" s="247"/>
      <c r="I13" s="247">
        <v>21901</v>
      </c>
      <c r="J13" s="247">
        <v>166910</v>
      </c>
      <c r="K13" s="247"/>
      <c r="L13" s="247"/>
      <c r="M13" s="247"/>
      <c r="N13" s="247"/>
      <c r="O13" s="247"/>
      <c r="P13" s="127"/>
      <c r="Q13" s="127"/>
    </row>
    <row r="14" spans="1:17" ht="21" customHeight="1">
      <c r="A14" s="113" t="s">
        <v>1</v>
      </c>
      <c r="B14" s="114" t="s">
        <v>98</v>
      </c>
      <c r="C14" s="244">
        <f>D14+E14+H14+I14+J14+K14+L14+M14+N14+O14</f>
        <v>7500</v>
      </c>
      <c r="D14" s="247"/>
      <c r="E14" s="244">
        <f t="shared" si="1"/>
        <v>0</v>
      </c>
      <c r="F14" s="247"/>
      <c r="G14" s="247">
        <v>0</v>
      </c>
      <c r="H14" s="247">
        <v>0</v>
      </c>
      <c r="I14" s="247">
        <v>7500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24569648</v>
      </c>
      <c r="D16" s="244">
        <f>D17+D25</f>
        <v>20689828</v>
      </c>
      <c r="E16" s="244">
        <f t="shared" si="1"/>
        <v>2904017</v>
      </c>
      <c r="F16" s="244">
        <f>F17+F25</f>
        <v>0</v>
      </c>
      <c r="G16" s="244">
        <f aca="true" t="shared" si="2" ref="G16:O16">G17+G25</f>
        <v>2904017</v>
      </c>
      <c r="H16" s="244">
        <f t="shared" si="2"/>
        <v>0</v>
      </c>
      <c r="I16" s="244">
        <f t="shared" si="2"/>
        <v>229928</v>
      </c>
      <c r="J16" s="244">
        <f t="shared" si="2"/>
        <v>745875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22816576</v>
      </c>
      <c r="D17" s="244">
        <f>SUM(D18:D24)</f>
        <v>18960656</v>
      </c>
      <c r="E17" s="244">
        <f t="shared" si="1"/>
        <v>2894217</v>
      </c>
      <c r="F17" s="244">
        <f>SUM(F18:F24)</f>
        <v>0</v>
      </c>
      <c r="G17" s="244">
        <f>SUM(G18:G24)</f>
        <v>2894217</v>
      </c>
      <c r="H17" s="244">
        <f>SUM(H18:H24)</f>
        <v>0</v>
      </c>
      <c r="I17" s="244">
        <f aca="true" t="shared" si="3" ref="I17:O17">SUM(I18:I24)</f>
        <v>215828</v>
      </c>
      <c r="J17" s="244">
        <f t="shared" si="3"/>
        <v>745875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942807</v>
      </c>
      <c r="D18" s="247">
        <v>904507</v>
      </c>
      <c r="E18" s="244">
        <f t="shared" si="1"/>
        <v>6700</v>
      </c>
      <c r="F18" s="247"/>
      <c r="G18" s="247">
        <v>6700</v>
      </c>
      <c r="H18" s="247"/>
      <c r="I18" s="247">
        <v>6600</v>
      </c>
      <c r="J18" s="247">
        <v>25000</v>
      </c>
      <c r="K18" s="247"/>
      <c r="L18" s="247"/>
      <c r="M18" s="247"/>
      <c r="N18" s="247"/>
      <c r="O18" s="247"/>
      <c r="P18" s="127"/>
      <c r="Q18" s="120"/>
    </row>
    <row r="19" spans="1:17" ht="15.75">
      <c r="A19" s="111" t="s">
        <v>42</v>
      </c>
      <c r="B19" s="112" t="s">
        <v>104</v>
      </c>
      <c r="C19" s="244">
        <f t="shared" si="4"/>
        <v>616179</v>
      </c>
      <c r="D19" s="247">
        <v>616179</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8496773</v>
      </c>
      <c r="D20" s="247">
        <v>4680893</v>
      </c>
      <c r="E20" s="244">
        <f t="shared" si="1"/>
        <v>2887517</v>
      </c>
      <c r="F20" s="247"/>
      <c r="G20" s="247">
        <v>2887517</v>
      </c>
      <c r="H20" s="247"/>
      <c r="I20" s="247">
        <v>207488</v>
      </c>
      <c r="J20" s="247">
        <v>720875</v>
      </c>
      <c r="K20" s="247"/>
      <c r="L20" s="247"/>
      <c r="M20" s="247"/>
      <c r="N20" s="247"/>
      <c r="O20" s="247"/>
      <c r="P20" s="127"/>
      <c r="Q20" s="120"/>
    </row>
    <row r="21" spans="1:17" ht="21" customHeight="1">
      <c r="A21" s="111" t="s">
        <v>107</v>
      </c>
      <c r="B21" s="112" t="s">
        <v>108</v>
      </c>
      <c r="C21" s="244">
        <f t="shared" si="4"/>
        <v>1325556</v>
      </c>
      <c r="D21" s="247">
        <v>1323816</v>
      </c>
      <c r="E21" s="244">
        <f t="shared" si="1"/>
        <v>0</v>
      </c>
      <c r="F21" s="247"/>
      <c r="G21" s="247"/>
      <c r="H21" s="247"/>
      <c r="I21" s="247">
        <v>1740</v>
      </c>
      <c r="J21" s="247">
        <v>0</v>
      </c>
      <c r="K21" s="247"/>
      <c r="L21" s="247"/>
      <c r="M21" s="247"/>
      <c r="N21" s="247"/>
      <c r="O21" s="247"/>
      <c r="P21" s="127"/>
      <c r="Q21" s="120"/>
    </row>
    <row r="22" spans="1:17" ht="21" customHeight="1">
      <c r="A22" s="111" t="s">
        <v>109</v>
      </c>
      <c r="B22" s="112" t="s">
        <v>110</v>
      </c>
      <c r="C22" s="244">
        <f t="shared" si="4"/>
        <v>0</v>
      </c>
      <c r="D22" s="247">
        <v>0</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11435261</v>
      </c>
      <c r="D24" s="247">
        <v>11435261</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1753072</v>
      </c>
      <c r="D25" s="247">
        <v>1729172</v>
      </c>
      <c r="E25" s="244">
        <f t="shared" si="1"/>
        <v>9800</v>
      </c>
      <c r="F25" s="247"/>
      <c r="G25" s="247">
        <v>9800</v>
      </c>
      <c r="H25" s="247"/>
      <c r="I25" s="247">
        <v>14100</v>
      </c>
      <c r="J25" s="247">
        <v>0</v>
      </c>
      <c r="K25" s="247"/>
      <c r="L25" s="247"/>
      <c r="M25" s="247"/>
      <c r="N25" s="247"/>
      <c r="O25" s="247"/>
      <c r="P25" s="127"/>
      <c r="Q25" s="120"/>
    </row>
    <row r="26" spans="1:17" ht="33" customHeight="1">
      <c r="A26" s="117" t="s">
        <v>64</v>
      </c>
      <c r="B26" s="149" t="s">
        <v>116</v>
      </c>
      <c r="C26" s="229">
        <f>(C18+C19)/C17*100</f>
        <v>6.832690408937784</v>
      </c>
      <c r="D26" s="229">
        <f aca="true" t="shared" si="5" ref="D26:O26">(D18+D19)/D17*100</f>
        <v>8.020218287806076</v>
      </c>
      <c r="E26" s="229">
        <f t="shared" si="5"/>
        <v>0.23149611794830863</v>
      </c>
      <c r="F26" s="229" t="e">
        <f t="shared" si="5"/>
        <v>#DIV/0!</v>
      </c>
      <c r="G26" s="229">
        <f t="shared" si="5"/>
        <v>0.23149611794830863</v>
      </c>
      <c r="H26" s="229" t="e">
        <f t="shared" si="5"/>
        <v>#DIV/0!</v>
      </c>
      <c r="I26" s="229">
        <f t="shared" si="5"/>
        <v>3.057990622162092</v>
      </c>
      <c r="J26" s="229">
        <f t="shared" si="5"/>
        <v>3.35176805765041</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305"/>
      <c r="J39" s="305"/>
      <c r="K39" s="100"/>
      <c r="L39" s="100"/>
      <c r="M39" s="100"/>
    </row>
    <row r="40" spans="1:13" ht="17.25">
      <c r="A40" s="124"/>
      <c r="B40" s="709"/>
      <c r="C40" s="709"/>
      <c r="D40" s="709"/>
      <c r="E40" s="709"/>
      <c r="F40" s="709"/>
      <c r="G40" s="306"/>
      <c r="H40" s="306"/>
      <c r="I40" s="100"/>
      <c r="J40" s="100"/>
      <c r="K40" s="100"/>
      <c r="L40" s="100"/>
      <c r="M40" s="100"/>
    </row>
    <row r="41" spans="1:13" ht="15.75">
      <c r="A41" s="124"/>
      <c r="B41" s="710"/>
      <c r="C41" s="710"/>
      <c r="D41" s="710"/>
      <c r="E41" s="710"/>
      <c r="F41" s="710"/>
      <c r="G41" s="305"/>
      <c r="H41" s="305"/>
      <c r="I41" s="100"/>
      <c r="J41" s="100"/>
      <c r="K41" s="126"/>
      <c r="L41" s="126"/>
      <c r="M41" s="126"/>
    </row>
    <row r="42" spans="1:13" ht="15">
      <c r="A42" s="124"/>
      <c r="B42" s="710"/>
      <c r="C42" s="710"/>
      <c r="D42" s="710"/>
      <c r="E42" s="710"/>
      <c r="F42" s="710"/>
      <c r="G42" s="305"/>
      <c r="H42" s="305"/>
      <c r="I42" s="100"/>
      <c r="J42" s="100"/>
      <c r="K42" s="100"/>
      <c r="L42" s="100"/>
      <c r="M42" s="100"/>
    </row>
    <row r="43" spans="1:13" ht="15">
      <c r="A43" s="124"/>
      <c r="B43" s="710"/>
      <c r="C43" s="710"/>
      <c r="D43" s="710"/>
      <c r="E43" s="710"/>
      <c r="F43" s="710"/>
      <c r="G43" s="305"/>
      <c r="H43" s="305"/>
      <c r="I43" s="100"/>
      <c r="J43" s="100"/>
      <c r="K43" s="100"/>
      <c r="L43" s="100"/>
      <c r="M43" s="100"/>
    </row>
    <row r="44" spans="1:13" ht="15">
      <c r="A44" s="124"/>
      <c r="B44" s="710"/>
      <c r="C44" s="710"/>
      <c r="D44" s="710"/>
      <c r="E44" s="710"/>
      <c r="F44" s="710"/>
      <c r="G44" s="305"/>
      <c r="H44" s="305"/>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83.xml><?xml version="1.0" encoding="utf-8"?>
<worksheet xmlns="http://schemas.openxmlformats.org/spreadsheetml/2006/main" xmlns:r="http://schemas.openxmlformats.org/officeDocument/2006/relationships">
  <dimension ref="A1:C40"/>
  <sheetViews>
    <sheetView zoomScalePageLayoutView="0" workbookViewId="0" topLeftCell="A4">
      <selection activeCell="C26"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IF(SUM(C5:C13)='M4-TXLM'!C21,SUM(C5:C13),"SAI")</f>
        <v>1325556</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13490</v>
      </c>
    </row>
    <row r="8" spans="1:3" s="132" customFormat="1" ht="13.5" customHeight="1">
      <c r="A8" s="134" t="s">
        <v>107</v>
      </c>
      <c r="B8" s="140" t="s">
        <v>136</v>
      </c>
      <c r="C8" s="221">
        <v>1312066</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IF(SUM(C15:C16)='M4-TXLM'!C22,SUM(C15:C16),"SAI")</f>
        <v>0</v>
      </c>
    </row>
    <row r="15" spans="1:3" s="133" customFormat="1" ht="13.5" customHeight="1">
      <c r="A15" s="134" t="s">
        <v>43</v>
      </c>
      <c r="B15" s="140" t="s">
        <v>160</v>
      </c>
      <c r="C15" s="227">
        <v>0</v>
      </c>
    </row>
    <row r="16" spans="1:3" s="133" customFormat="1" ht="13.5" customHeight="1">
      <c r="A16" s="134" t="s">
        <v>44</v>
      </c>
      <c r="B16" s="140" t="s">
        <v>124</v>
      </c>
      <c r="C16" s="227"/>
    </row>
    <row r="17" spans="1:3" ht="13.5" customHeight="1">
      <c r="A17" s="130" t="s">
        <v>45</v>
      </c>
      <c r="B17" s="145" t="s">
        <v>114</v>
      </c>
      <c r="C17" s="228">
        <f>IF(SUM(C18:C20)='M4-TXLM'!C24,SUM(C18:C20),"SAI")</f>
        <v>11435261</v>
      </c>
    </row>
    <row r="18" spans="1:3" ht="13.5" customHeight="1">
      <c r="A18" s="134" t="s">
        <v>125</v>
      </c>
      <c r="B18" s="140" t="s">
        <v>161</v>
      </c>
      <c r="C18" s="227"/>
    </row>
    <row r="19" spans="1:3" s="132" customFormat="1" ht="13.5" customHeight="1">
      <c r="A19" s="134" t="s">
        <v>127</v>
      </c>
      <c r="B19" s="140" t="s">
        <v>128</v>
      </c>
      <c r="C19" s="221">
        <v>11435261</v>
      </c>
    </row>
    <row r="20" spans="1:3" s="132" customFormat="1" ht="13.5" customHeight="1">
      <c r="A20" s="134" t="s">
        <v>129</v>
      </c>
      <c r="B20" s="78" t="s">
        <v>130</v>
      </c>
      <c r="C20" s="221">
        <v>0</v>
      </c>
    </row>
    <row r="21" spans="1:3" s="132" customFormat="1" ht="14.25" customHeight="1">
      <c r="A21" s="134" t="s">
        <v>61</v>
      </c>
      <c r="B21" s="131" t="s">
        <v>217</v>
      </c>
      <c r="C21" s="225">
        <f>IF(SUM(C22:C28)='M4-TXLM'!C19,SUM(C22:C28),"SAI")</f>
        <v>616179</v>
      </c>
    </row>
    <row r="22" spans="1:3" s="132" customFormat="1" ht="13.5" customHeight="1">
      <c r="A22" s="134" t="s">
        <v>131</v>
      </c>
      <c r="B22" s="140" t="s">
        <v>132</v>
      </c>
      <c r="C22" s="221">
        <v>440</v>
      </c>
    </row>
    <row r="23" spans="1:3" s="132" customFormat="1" ht="13.5" customHeight="1">
      <c r="A23" s="134" t="s">
        <v>133</v>
      </c>
      <c r="B23" s="140" t="s">
        <v>134</v>
      </c>
      <c r="C23" s="221">
        <v>518047</v>
      </c>
    </row>
    <row r="24" spans="1:3" s="132" customFormat="1" ht="13.5" customHeight="1">
      <c r="A24" s="134" t="s">
        <v>135</v>
      </c>
      <c r="B24" s="140" t="s">
        <v>162</v>
      </c>
      <c r="C24" s="221">
        <v>97692</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IF(SUM(C30:C32)='M4-TXLM'!C25,SUM(C30:C32),"SAI")</f>
        <v>1753072</v>
      </c>
    </row>
    <row r="30" spans="1:3" ht="13.5" customHeight="1">
      <c r="A30" s="134" t="s">
        <v>141</v>
      </c>
      <c r="B30" s="140" t="s">
        <v>132</v>
      </c>
      <c r="C30" s="227">
        <v>1753072</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84.xml><?xml version="1.0" encoding="utf-8"?>
<worksheet xmlns="http://schemas.openxmlformats.org/spreadsheetml/2006/main" xmlns:r="http://schemas.openxmlformats.org/officeDocument/2006/relationships">
  <dimension ref="A1:R34"/>
  <sheetViews>
    <sheetView zoomScalePageLayoutView="0" workbookViewId="0" topLeftCell="A9">
      <selection activeCell="L24" sqref="L2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301" t="s">
        <v>195</v>
      </c>
      <c r="F9" s="301" t="s">
        <v>196</v>
      </c>
      <c r="G9" s="301" t="s">
        <v>197</v>
      </c>
      <c r="H9" s="301" t="s">
        <v>198</v>
      </c>
      <c r="I9" s="301" t="s">
        <v>215</v>
      </c>
      <c r="J9" s="301"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25422611</v>
      </c>
      <c r="D11" s="245">
        <f>SUM(E11:J11)</f>
        <v>845463</v>
      </c>
      <c r="E11" s="245">
        <f>E12+E13</f>
        <v>745944</v>
      </c>
      <c r="F11" s="245">
        <f aca="true" t="shared" si="0" ref="F11:L11">F12+F13</f>
        <v>0</v>
      </c>
      <c r="G11" s="245">
        <f t="shared" si="0"/>
        <v>34000</v>
      </c>
      <c r="H11" s="245">
        <f t="shared" si="0"/>
        <v>65519</v>
      </c>
      <c r="I11" s="245">
        <f t="shared" si="0"/>
        <v>0</v>
      </c>
      <c r="J11" s="245">
        <f t="shared" si="0"/>
        <v>0</v>
      </c>
      <c r="K11" s="245">
        <f>K12+K13</f>
        <v>13658965</v>
      </c>
      <c r="L11" s="245">
        <f t="shared" si="0"/>
        <v>10918183</v>
      </c>
      <c r="M11" s="269">
        <f>'M3-TXLM'!C11+'M4-TXLM'!C11</f>
        <v>25422611</v>
      </c>
      <c r="N11" s="266">
        <f>C12+C13</f>
        <v>25422611</v>
      </c>
      <c r="O11" s="266"/>
      <c r="P11" s="266"/>
      <c r="Q11" s="100"/>
      <c r="R11" s="100"/>
    </row>
    <row r="12" spans="1:18" s="158" customFormat="1" ht="15.75" customHeight="1">
      <c r="A12" s="111">
        <v>1</v>
      </c>
      <c r="B12" s="112" t="s">
        <v>96</v>
      </c>
      <c r="C12" s="244">
        <f>D12+K12+L12</f>
        <v>20984006</v>
      </c>
      <c r="D12" s="245">
        <f aca="true" t="shared" si="1" ref="D12:D26">SUM(E12:J12)</f>
        <v>524606</v>
      </c>
      <c r="E12" s="246">
        <v>485606</v>
      </c>
      <c r="F12" s="246"/>
      <c r="G12" s="246">
        <v>34000</v>
      </c>
      <c r="H12" s="246">
        <v>5000</v>
      </c>
      <c r="I12" s="246">
        <v>0</v>
      </c>
      <c r="J12" s="246">
        <v>0</v>
      </c>
      <c r="K12" s="246">
        <v>9541217</v>
      </c>
      <c r="L12" s="246">
        <v>10918183</v>
      </c>
      <c r="M12" s="267">
        <f>'M3-TXLM'!C12+'M4-TXLM'!C12</f>
        <v>20984006</v>
      </c>
      <c r="N12" s="268"/>
      <c r="O12" s="268"/>
      <c r="P12" s="268"/>
      <c r="Q12" s="160"/>
      <c r="R12" s="160"/>
    </row>
    <row r="13" spans="1:18" s="158" customFormat="1" ht="15.75" customHeight="1">
      <c r="A13" s="111">
        <v>2</v>
      </c>
      <c r="B13" s="112" t="s">
        <v>97</v>
      </c>
      <c r="C13" s="244">
        <f>D13+K13+L13</f>
        <v>4438605</v>
      </c>
      <c r="D13" s="245">
        <f t="shared" si="1"/>
        <v>320857</v>
      </c>
      <c r="E13" s="247">
        <v>260338</v>
      </c>
      <c r="F13" s="247"/>
      <c r="G13" s="247">
        <v>0</v>
      </c>
      <c r="H13" s="247">
        <v>60519</v>
      </c>
      <c r="I13" s="247"/>
      <c r="J13" s="247">
        <v>0</v>
      </c>
      <c r="K13" s="247">
        <v>4117748</v>
      </c>
      <c r="L13" s="247">
        <v>0</v>
      </c>
      <c r="M13" s="267">
        <f>'M3-TXLM'!C13+'M4-TXLM'!C13</f>
        <v>4438605</v>
      </c>
      <c r="N13" s="268"/>
      <c r="O13" s="268"/>
      <c r="P13" s="268"/>
      <c r="Q13" s="160"/>
      <c r="R13" s="160"/>
    </row>
    <row r="14" spans="1:18" s="158" customFormat="1" ht="15.75" customHeight="1">
      <c r="A14" s="113" t="s">
        <v>1</v>
      </c>
      <c r="B14" s="114" t="s">
        <v>98</v>
      </c>
      <c r="C14" s="244">
        <f>D14+K14+L14</f>
        <v>13400</v>
      </c>
      <c r="D14" s="245">
        <f t="shared" si="1"/>
        <v>5900</v>
      </c>
      <c r="E14" s="247">
        <v>5900</v>
      </c>
      <c r="F14" s="247"/>
      <c r="G14" s="247"/>
      <c r="H14" s="247"/>
      <c r="I14" s="247"/>
      <c r="J14" s="247"/>
      <c r="K14" s="247">
        <v>0</v>
      </c>
      <c r="L14" s="247">
        <v>7500</v>
      </c>
      <c r="M14" s="267">
        <f>'M3-TXLM'!C14+'M4-TXLM'!C14</f>
        <v>13400</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'M3-TXLM'!C15+'M4-TXLM'!C15</f>
        <v>0</v>
      </c>
      <c r="N15" s="266"/>
      <c r="O15" s="266"/>
      <c r="P15" s="266"/>
      <c r="Q15" s="100"/>
      <c r="R15" s="100"/>
    </row>
    <row r="16" spans="1:18" s="158" customFormat="1" ht="15.75" customHeight="1">
      <c r="A16" s="113" t="s">
        <v>100</v>
      </c>
      <c r="B16" s="114" t="s">
        <v>101</v>
      </c>
      <c r="C16" s="244">
        <f>C17+C26</f>
        <v>25409211</v>
      </c>
      <c r="D16" s="244">
        <f t="shared" si="1"/>
        <v>839563</v>
      </c>
      <c r="E16" s="244">
        <f>E17+E26</f>
        <v>740044</v>
      </c>
      <c r="F16" s="244">
        <f aca="true" t="shared" si="2" ref="F16:L16">F17+F26</f>
        <v>0</v>
      </c>
      <c r="G16" s="244">
        <f t="shared" si="2"/>
        <v>34000</v>
      </c>
      <c r="H16" s="244">
        <f t="shared" si="2"/>
        <v>65519</v>
      </c>
      <c r="I16" s="244">
        <f t="shared" si="2"/>
        <v>0</v>
      </c>
      <c r="J16" s="244">
        <f t="shared" si="2"/>
        <v>0</v>
      </c>
      <c r="K16" s="244">
        <f t="shared" si="2"/>
        <v>13658965</v>
      </c>
      <c r="L16" s="244">
        <f t="shared" si="2"/>
        <v>10910683</v>
      </c>
      <c r="M16" s="269">
        <f>'M3-TXLM'!C16+'M4-TXLM'!C16</f>
        <v>25409211</v>
      </c>
      <c r="N16" s="266">
        <f>C16+C14</f>
        <v>25422611</v>
      </c>
      <c r="O16" s="266"/>
      <c r="P16" s="266"/>
      <c r="Q16" s="100"/>
      <c r="R16" s="100"/>
    </row>
    <row r="17" spans="1:18" s="158" customFormat="1" ht="15.75" customHeight="1">
      <c r="A17" s="113" t="s">
        <v>39</v>
      </c>
      <c r="B17" s="115" t="s">
        <v>102</v>
      </c>
      <c r="C17" s="244">
        <f>SUM(C18:C25)</f>
        <v>23606177</v>
      </c>
      <c r="D17" s="245">
        <f t="shared" si="1"/>
        <v>789601</v>
      </c>
      <c r="E17" s="244">
        <f>SUM(E18:E25)</f>
        <v>690082</v>
      </c>
      <c r="F17" s="244">
        <f aca="true" t="shared" si="3" ref="F17:L17">SUM(F18:F25)</f>
        <v>0</v>
      </c>
      <c r="G17" s="244">
        <f t="shared" si="3"/>
        <v>34000</v>
      </c>
      <c r="H17" s="244">
        <f t="shared" si="3"/>
        <v>65519</v>
      </c>
      <c r="I17" s="244">
        <f t="shared" si="3"/>
        <v>0</v>
      </c>
      <c r="J17" s="244">
        <f t="shared" si="3"/>
        <v>0</v>
      </c>
      <c r="K17" s="244">
        <f t="shared" si="3"/>
        <v>11905893</v>
      </c>
      <c r="L17" s="244">
        <f t="shared" si="3"/>
        <v>10910683</v>
      </c>
      <c r="M17" s="269">
        <f>'M3-TXLM'!C17+'M4-TXLM'!C17</f>
        <v>23606177</v>
      </c>
      <c r="N17" s="266"/>
      <c r="O17" s="266"/>
      <c r="P17" s="266"/>
      <c r="Q17" s="100"/>
      <c r="R17" s="100"/>
    </row>
    <row r="18" spans="1:18" s="158" customFormat="1" ht="15.75" customHeight="1">
      <c r="A18" s="111" t="s">
        <v>41</v>
      </c>
      <c r="B18" s="112" t="s">
        <v>103</v>
      </c>
      <c r="C18" s="244">
        <f aca="true" t="shared" si="4" ref="C18:C26">D18+K18+L18</f>
        <v>1125896</v>
      </c>
      <c r="D18" s="245">
        <f t="shared" si="1"/>
        <v>183089</v>
      </c>
      <c r="E18" s="248">
        <v>122570</v>
      </c>
      <c r="F18" s="248"/>
      <c r="G18" s="248">
        <v>0</v>
      </c>
      <c r="H18" s="248">
        <v>60519</v>
      </c>
      <c r="I18" s="248"/>
      <c r="J18" s="248">
        <v>0</v>
      </c>
      <c r="K18" s="248">
        <v>529608</v>
      </c>
      <c r="L18" s="248">
        <v>413199</v>
      </c>
      <c r="M18" s="267">
        <f>'M3-TXLM'!C18+'M4-TXLM'!C18</f>
        <v>1125896</v>
      </c>
      <c r="N18" s="266"/>
      <c r="O18" s="266"/>
      <c r="P18" s="266"/>
      <c r="Q18" s="100"/>
      <c r="R18" s="100"/>
    </row>
    <row r="19" spans="1:18" s="158" customFormat="1" ht="15.75" customHeight="1">
      <c r="A19" s="111" t="s">
        <v>42</v>
      </c>
      <c r="B19" s="112" t="s">
        <v>104</v>
      </c>
      <c r="C19" s="244">
        <f t="shared" si="4"/>
        <v>616179</v>
      </c>
      <c r="D19" s="245">
        <f t="shared" si="1"/>
        <v>0</v>
      </c>
      <c r="E19" s="248"/>
      <c r="F19" s="248"/>
      <c r="G19" s="248"/>
      <c r="H19" s="248"/>
      <c r="I19" s="248"/>
      <c r="J19" s="248"/>
      <c r="K19" s="248">
        <v>616179</v>
      </c>
      <c r="L19" s="248">
        <v>0</v>
      </c>
      <c r="M19" s="267">
        <f>'M3-TXLM'!C19+'M4-TXLM'!C19</f>
        <v>616179</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'M3-TXLM'!C20</f>
        <v>0</v>
      </c>
      <c r="N20" s="266"/>
      <c r="O20" s="266"/>
      <c r="P20" s="266"/>
      <c r="Q20" s="100"/>
      <c r="R20" s="100"/>
    </row>
    <row r="21" spans="1:18" s="158" customFormat="1" ht="15.75" customHeight="1">
      <c r="A21" s="111" t="s">
        <v>107</v>
      </c>
      <c r="B21" s="112" t="s">
        <v>106</v>
      </c>
      <c r="C21" s="244">
        <f t="shared" si="4"/>
        <v>9100589</v>
      </c>
      <c r="D21" s="245">
        <f t="shared" si="1"/>
        <v>603816</v>
      </c>
      <c r="E21" s="248">
        <v>564816</v>
      </c>
      <c r="F21" s="248">
        <v>0</v>
      </c>
      <c r="G21" s="248">
        <v>34000</v>
      </c>
      <c r="H21" s="248">
        <v>5000</v>
      </c>
      <c r="I21" s="248">
        <v>0</v>
      </c>
      <c r="J21" s="248">
        <v>0</v>
      </c>
      <c r="K21" s="248">
        <v>8285472</v>
      </c>
      <c r="L21" s="248">
        <v>211301</v>
      </c>
      <c r="M21" s="267">
        <f>'M3-TXLM'!C21+'M4-TXLM'!C20</f>
        <v>9100589</v>
      </c>
      <c r="N21" s="266"/>
      <c r="O21" s="266"/>
      <c r="P21" s="266"/>
      <c r="Q21" s="100"/>
      <c r="R21" s="100"/>
    </row>
    <row r="22" spans="1:18" s="158" customFormat="1" ht="15.75" customHeight="1">
      <c r="A22" s="111" t="s">
        <v>109</v>
      </c>
      <c r="B22" s="112" t="s">
        <v>108</v>
      </c>
      <c r="C22" s="244">
        <f t="shared" si="4"/>
        <v>1325556</v>
      </c>
      <c r="D22" s="245">
        <f t="shared" si="1"/>
        <v>0</v>
      </c>
      <c r="E22" s="247">
        <v>0</v>
      </c>
      <c r="F22" s="247"/>
      <c r="G22" s="247">
        <v>0</v>
      </c>
      <c r="H22" s="247"/>
      <c r="I22" s="247"/>
      <c r="J22" s="247"/>
      <c r="K22" s="247">
        <v>1325556</v>
      </c>
      <c r="L22" s="247">
        <v>0</v>
      </c>
      <c r="M22" s="267">
        <f>'M3-TXLM'!C22+'M4-TXLM'!C21</f>
        <v>1325556</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v>0</v>
      </c>
      <c r="M23" s="267">
        <f>'M3-TXLM'!C23+'M4-TXLM'!C22</f>
        <v>0</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'M3-TXLM'!C24+'M4-TXLM'!C23</f>
        <v>0</v>
      </c>
      <c r="N24" s="266"/>
      <c r="O24" s="266"/>
      <c r="P24" s="266"/>
      <c r="Q24" s="100"/>
      <c r="R24" s="100"/>
    </row>
    <row r="25" spans="1:18" s="158" customFormat="1" ht="15.75" customHeight="1">
      <c r="A25" s="111" t="s">
        <v>158</v>
      </c>
      <c r="B25" s="112" t="s">
        <v>114</v>
      </c>
      <c r="C25" s="244">
        <f t="shared" si="4"/>
        <v>11437957</v>
      </c>
      <c r="D25" s="245">
        <f t="shared" si="1"/>
        <v>2696</v>
      </c>
      <c r="E25" s="247">
        <v>2696</v>
      </c>
      <c r="F25" s="247"/>
      <c r="G25" s="247"/>
      <c r="H25" s="247"/>
      <c r="I25" s="247"/>
      <c r="J25" s="247"/>
      <c r="K25" s="247">
        <v>1149078</v>
      </c>
      <c r="L25" s="247">
        <v>10286183</v>
      </c>
      <c r="M25" s="267">
        <f>'M3-TXLM'!C25+'M4-TXLM'!C24</f>
        <v>11437957</v>
      </c>
      <c r="N25" s="266"/>
      <c r="O25" s="266"/>
      <c r="P25" s="266"/>
      <c r="Q25" s="100"/>
      <c r="R25" s="100"/>
    </row>
    <row r="26" spans="1:18" s="158" customFormat="1" ht="15.75" customHeight="1">
      <c r="A26" s="113" t="s">
        <v>40</v>
      </c>
      <c r="B26" s="114" t="s">
        <v>115</v>
      </c>
      <c r="C26" s="244">
        <f t="shared" si="4"/>
        <v>1803034</v>
      </c>
      <c r="D26" s="245">
        <f t="shared" si="1"/>
        <v>49962</v>
      </c>
      <c r="E26" s="247">
        <v>49962</v>
      </c>
      <c r="F26" s="247"/>
      <c r="G26" s="247">
        <v>0</v>
      </c>
      <c r="H26" s="247">
        <v>0</v>
      </c>
      <c r="I26" s="247"/>
      <c r="J26" s="247"/>
      <c r="K26" s="247">
        <v>1753072</v>
      </c>
      <c r="L26" s="247">
        <v>0</v>
      </c>
      <c r="M26" s="267">
        <f>'M3-TXLM'!C26+'M4-TXLM'!C25</f>
        <v>1803034</v>
      </c>
      <c r="N26" s="266"/>
      <c r="O26" s="266"/>
      <c r="P26" s="266"/>
      <c r="Q26" s="100"/>
      <c r="R26" s="100"/>
    </row>
    <row r="27" spans="1:18" s="158" customFormat="1" ht="31.5" customHeight="1">
      <c r="A27" s="117" t="s">
        <v>64</v>
      </c>
      <c r="B27" s="161" t="s">
        <v>200</v>
      </c>
      <c r="C27" s="229">
        <f>(C18+C19+C20)/C17*100</f>
        <v>7.379742175109507</v>
      </c>
      <c r="D27" s="229">
        <f aca="true" t="shared" si="5" ref="D27:L27">(D18+D19+D20)/D17*100</f>
        <v>23.187533957023867</v>
      </c>
      <c r="E27" s="229">
        <f t="shared" si="5"/>
        <v>17.76165731029066</v>
      </c>
      <c r="F27" s="229" t="e">
        <f t="shared" si="5"/>
        <v>#DIV/0!</v>
      </c>
      <c r="G27" s="229">
        <f t="shared" si="5"/>
        <v>0</v>
      </c>
      <c r="H27" s="229">
        <f t="shared" si="5"/>
        <v>92.36862589477862</v>
      </c>
      <c r="I27" s="229" t="e">
        <f t="shared" si="5"/>
        <v>#DIV/0!</v>
      </c>
      <c r="J27" s="229" t="e">
        <f t="shared" si="5"/>
        <v>#DIV/0!</v>
      </c>
      <c r="K27" s="229">
        <f t="shared" si="5"/>
        <v>9.623696433354475</v>
      </c>
      <c r="L27" s="229">
        <f t="shared" si="5"/>
        <v>3.7871048036131194</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303"/>
      <c r="D31" s="162"/>
      <c r="E31" s="162"/>
      <c r="F31" s="162"/>
      <c r="G31" s="302"/>
      <c r="H31" s="302"/>
      <c r="I31" s="302"/>
      <c r="J31" s="302"/>
      <c r="K31" s="302"/>
      <c r="L31" s="30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P64"/>
  <sheetViews>
    <sheetView zoomScalePageLayoutView="0" workbookViewId="0" topLeftCell="A1">
      <selection activeCell="L24" sqref="L2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35" t="s">
        <v>26</v>
      </c>
      <c r="B1" s="635"/>
      <c r="C1" s="171"/>
      <c r="D1" s="636" t="s">
        <v>67</v>
      </c>
      <c r="E1" s="636"/>
      <c r="F1" s="636"/>
      <c r="G1" s="636"/>
      <c r="H1" s="636"/>
      <c r="I1" s="636"/>
      <c r="J1" s="636"/>
      <c r="K1" s="636"/>
      <c r="L1" s="638" t="s">
        <v>80</v>
      </c>
      <c r="M1" s="638"/>
      <c r="N1" s="638"/>
    </row>
    <row r="2" spans="1:16" ht="16.5" customHeight="1">
      <c r="A2" s="171" t="s">
        <v>213</v>
      </c>
      <c r="B2" s="171"/>
      <c r="C2" s="171"/>
      <c r="D2" s="636" t="s">
        <v>81</v>
      </c>
      <c r="E2" s="636"/>
      <c r="F2" s="636"/>
      <c r="G2" s="636"/>
      <c r="H2" s="636"/>
      <c r="I2" s="636"/>
      <c r="J2" s="636"/>
      <c r="K2" s="636"/>
      <c r="L2" s="633" t="s">
        <v>202</v>
      </c>
      <c r="M2" s="633"/>
      <c r="N2" s="633"/>
      <c r="P2" s="38"/>
    </row>
    <row r="3" spans="1:16" ht="16.5" customHeight="1">
      <c r="A3" s="171" t="s">
        <v>214</v>
      </c>
      <c r="B3" s="171"/>
      <c r="C3" s="62"/>
      <c r="D3" s="639" t="s">
        <v>16</v>
      </c>
      <c r="E3" s="639"/>
      <c r="F3" s="639"/>
      <c r="G3" s="639"/>
      <c r="H3" s="639"/>
      <c r="I3" s="639"/>
      <c r="J3" s="639"/>
      <c r="K3" s="639"/>
      <c r="L3" s="638" t="s">
        <v>82</v>
      </c>
      <c r="M3" s="638"/>
      <c r="N3" s="638"/>
      <c r="P3" s="39"/>
    </row>
    <row r="4" spans="1:16" ht="16.5" customHeight="1">
      <c r="A4" s="61" t="s">
        <v>83</v>
      </c>
      <c r="B4" s="61"/>
      <c r="C4" s="185"/>
      <c r="D4" s="40"/>
      <c r="E4" s="40"/>
      <c r="F4" s="185"/>
      <c r="G4" s="41"/>
      <c r="H4" s="41"/>
      <c r="I4" s="41"/>
      <c r="J4" s="185"/>
      <c r="K4" s="40"/>
      <c r="L4" s="633" t="s">
        <v>203</v>
      </c>
      <c r="M4" s="633"/>
      <c r="N4" s="633"/>
      <c r="P4" s="39"/>
    </row>
    <row r="5" spans="1:16" ht="16.5" customHeight="1">
      <c r="A5" s="77"/>
      <c r="B5" s="185"/>
      <c r="C5" s="185"/>
      <c r="D5" s="185"/>
      <c r="E5" s="185"/>
      <c r="F5" s="186"/>
      <c r="G5" s="42"/>
      <c r="H5" s="42"/>
      <c r="I5" s="42"/>
      <c r="J5" s="186"/>
      <c r="K5" s="43"/>
      <c r="L5" s="634" t="s">
        <v>11</v>
      </c>
      <c r="M5" s="634"/>
      <c r="N5" s="634"/>
      <c r="P5" s="39"/>
    </row>
    <row r="6" spans="1:16" ht="18.75" customHeight="1">
      <c r="A6" s="640" t="s">
        <v>57</v>
      </c>
      <c r="B6" s="641"/>
      <c r="C6" s="646" t="s">
        <v>32</v>
      </c>
      <c r="D6" s="648" t="s">
        <v>207</v>
      </c>
      <c r="E6" s="649"/>
      <c r="F6" s="649"/>
      <c r="G6" s="649"/>
      <c r="H6" s="649"/>
      <c r="I6" s="649"/>
      <c r="J6" s="649"/>
      <c r="K6" s="649"/>
      <c r="L6" s="649"/>
      <c r="M6" s="649"/>
      <c r="N6" s="650"/>
      <c r="P6" s="39"/>
    </row>
    <row r="7" spans="1:16" ht="20.25" customHeight="1">
      <c r="A7" s="642"/>
      <c r="B7" s="643"/>
      <c r="C7" s="647"/>
      <c r="D7" s="651" t="s">
        <v>84</v>
      </c>
      <c r="E7" s="653" t="s">
        <v>85</v>
      </c>
      <c r="F7" s="654"/>
      <c r="G7" s="655"/>
      <c r="H7" s="656" t="s">
        <v>86</v>
      </c>
      <c r="I7" s="656" t="s">
        <v>87</v>
      </c>
      <c r="J7" s="656" t="s">
        <v>88</v>
      </c>
      <c r="K7" s="656" t="s">
        <v>89</v>
      </c>
      <c r="L7" s="656" t="s">
        <v>90</v>
      </c>
      <c r="M7" s="656" t="s">
        <v>91</v>
      </c>
      <c r="N7" s="656" t="s">
        <v>92</v>
      </c>
      <c r="O7" s="39"/>
      <c r="P7" s="39"/>
    </row>
    <row r="8" spans="1:16" ht="21" customHeight="1">
      <c r="A8" s="642"/>
      <c r="B8" s="643"/>
      <c r="C8" s="647"/>
      <c r="D8" s="651"/>
      <c r="E8" s="658" t="s">
        <v>31</v>
      </c>
      <c r="F8" s="659" t="s">
        <v>9</v>
      </c>
      <c r="G8" s="660"/>
      <c r="H8" s="656"/>
      <c r="I8" s="656"/>
      <c r="J8" s="656"/>
      <c r="K8" s="656"/>
      <c r="L8" s="656"/>
      <c r="M8" s="656"/>
      <c r="N8" s="656"/>
      <c r="O8" s="661"/>
      <c r="P8" s="661"/>
    </row>
    <row r="9" spans="1:16" ht="39.75" customHeight="1">
      <c r="A9" s="644"/>
      <c r="B9" s="645"/>
      <c r="C9" s="647"/>
      <c r="D9" s="652"/>
      <c r="E9" s="657"/>
      <c r="F9" s="44" t="s">
        <v>93</v>
      </c>
      <c r="G9" s="46" t="s">
        <v>94</v>
      </c>
      <c r="H9" s="657"/>
      <c r="I9" s="657"/>
      <c r="J9" s="657"/>
      <c r="K9" s="657"/>
      <c r="L9" s="657"/>
      <c r="M9" s="657"/>
      <c r="N9" s="657"/>
      <c r="O9" s="45"/>
      <c r="P9" s="45"/>
    </row>
    <row r="10" spans="1:16"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188</v>
      </c>
      <c r="D11" s="213">
        <f>D12+D13</f>
        <v>137</v>
      </c>
      <c r="E11" s="213">
        <f>F11+G11</f>
        <v>33</v>
      </c>
      <c r="F11" s="213">
        <f>F12+F13</f>
        <v>0</v>
      </c>
      <c r="G11" s="213">
        <f aca="true" t="shared" si="0" ref="G11:N11">G12+G13</f>
        <v>33</v>
      </c>
      <c r="H11" s="213">
        <f t="shared" si="0"/>
        <v>0</v>
      </c>
      <c r="I11" s="213">
        <f t="shared" si="0"/>
        <v>16</v>
      </c>
      <c r="J11" s="213">
        <f t="shared" si="0"/>
        <v>2</v>
      </c>
      <c r="K11" s="213">
        <f t="shared" si="0"/>
        <v>0</v>
      </c>
      <c r="L11" s="213">
        <f t="shared" si="0"/>
        <v>0</v>
      </c>
      <c r="M11" s="213">
        <f t="shared" si="0"/>
        <v>0</v>
      </c>
      <c r="N11" s="213">
        <f t="shared" si="0"/>
        <v>0</v>
      </c>
      <c r="O11" s="39"/>
      <c r="P11" s="39"/>
    </row>
    <row r="12" spans="1:16" ht="22.5" customHeight="1">
      <c r="A12" s="51">
        <v>1</v>
      </c>
      <c r="B12" s="52" t="s">
        <v>96</v>
      </c>
      <c r="C12" s="213">
        <f>D12+E12+H12+I12+J12+K12+L12+M12+N12</f>
        <v>83</v>
      </c>
      <c r="D12" s="205">
        <v>63</v>
      </c>
      <c r="E12" s="213">
        <f>F12+G12</f>
        <v>16</v>
      </c>
      <c r="F12" s="205">
        <v>0</v>
      </c>
      <c r="G12" s="205">
        <v>16</v>
      </c>
      <c r="H12" s="205"/>
      <c r="I12" s="205">
        <v>3</v>
      </c>
      <c r="J12" s="205">
        <v>1</v>
      </c>
      <c r="K12" s="205">
        <v>0</v>
      </c>
      <c r="L12" s="205"/>
      <c r="M12" s="205"/>
      <c r="N12" s="206"/>
      <c r="O12" s="39"/>
      <c r="P12" s="39"/>
    </row>
    <row r="13" spans="1:16" ht="22.5" customHeight="1">
      <c r="A13" s="51">
        <v>2</v>
      </c>
      <c r="B13" s="52" t="s">
        <v>97</v>
      </c>
      <c r="C13" s="213">
        <f>D13+E13+H13+I13+J13+K13+L13+M13+N13</f>
        <v>105</v>
      </c>
      <c r="D13" s="205">
        <v>74</v>
      </c>
      <c r="E13" s="213">
        <f>F13+G13</f>
        <v>17</v>
      </c>
      <c r="F13" s="205"/>
      <c r="G13" s="205">
        <v>17</v>
      </c>
      <c r="H13" s="205">
        <v>0</v>
      </c>
      <c r="I13" s="205">
        <v>13</v>
      </c>
      <c r="J13" s="205">
        <v>1</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v>0</v>
      </c>
      <c r="I14" s="205">
        <v>0</v>
      </c>
      <c r="J14" s="205">
        <v>0</v>
      </c>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188</v>
      </c>
      <c r="D16" s="213">
        <f t="shared" si="1"/>
        <v>137</v>
      </c>
      <c r="E16" s="213">
        <f t="shared" si="1"/>
        <v>33</v>
      </c>
      <c r="F16" s="213">
        <f t="shared" si="1"/>
        <v>0</v>
      </c>
      <c r="G16" s="213">
        <f t="shared" si="1"/>
        <v>33</v>
      </c>
      <c r="H16" s="213">
        <f t="shared" si="1"/>
        <v>0</v>
      </c>
      <c r="I16" s="213">
        <f t="shared" si="1"/>
        <v>16</v>
      </c>
      <c r="J16" s="213">
        <f t="shared" si="1"/>
        <v>2</v>
      </c>
      <c r="K16" s="213">
        <f t="shared" si="1"/>
        <v>0</v>
      </c>
      <c r="L16" s="213">
        <f t="shared" si="1"/>
        <v>0</v>
      </c>
      <c r="M16" s="213">
        <f t="shared" si="1"/>
        <v>0</v>
      </c>
      <c r="N16" s="213">
        <f t="shared" si="1"/>
        <v>0</v>
      </c>
      <c r="O16" s="39"/>
    </row>
    <row r="17" spans="1:15" ht="22.5" customHeight="1">
      <c r="A17" s="53" t="s">
        <v>39</v>
      </c>
      <c r="B17" s="69" t="s">
        <v>102</v>
      </c>
      <c r="C17" s="213">
        <f>SUM(C18:C24)</f>
        <v>178</v>
      </c>
      <c r="D17" s="213">
        <f>SUM(D18:D24)</f>
        <v>132</v>
      </c>
      <c r="E17" s="216">
        <f>F17+G17</f>
        <v>29</v>
      </c>
      <c r="F17" s="213">
        <f>SUM(F18:F24)</f>
        <v>0</v>
      </c>
      <c r="G17" s="213">
        <f aca="true" t="shared" si="2" ref="G17:N17">SUM(G18:G24)</f>
        <v>29</v>
      </c>
      <c r="H17" s="213">
        <f t="shared" si="2"/>
        <v>0</v>
      </c>
      <c r="I17" s="213">
        <f t="shared" si="2"/>
        <v>15</v>
      </c>
      <c r="J17" s="213">
        <f t="shared" si="2"/>
        <v>2</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93</v>
      </c>
      <c r="D18" s="205">
        <v>72</v>
      </c>
      <c r="E18" s="213">
        <f>F18+G18</f>
        <v>11</v>
      </c>
      <c r="F18" s="205"/>
      <c r="G18" s="205">
        <v>11</v>
      </c>
      <c r="H18" s="205">
        <v>0</v>
      </c>
      <c r="I18" s="205">
        <v>10</v>
      </c>
      <c r="J18" s="205">
        <v>0</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85</v>
      </c>
      <c r="D20" s="205">
        <v>60</v>
      </c>
      <c r="E20" s="213">
        <f t="shared" si="4"/>
        <v>18</v>
      </c>
      <c r="F20" s="205"/>
      <c r="G20" s="205">
        <v>18</v>
      </c>
      <c r="H20" s="205"/>
      <c r="I20" s="205">
        <v>5</v>
      </c>
      <c r="J20" s="205">
        <v>2</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10</v>
      </c>
      <c r="D25" s="205">
        <v>5</v>
      </c>
      <c r="E25" s="213">
        <f t="shared" si="4"/>
        <v>4</v>
      </c>
      <c r="F25" s="205">
        <v>0</v>
      </c>
      <c r="G25" s="205">
        <v>4</v>
      </c>
      <c r="H25" s="205"/>
      <c r="I25" s="205">
        <v>1</v>
      </c>
      <c r="J25" s="205">
        <v>0</v>
      </c>
      <c r="K25" s="205"/>
      <c r="L25" s="205"/>
      <c r="M25" s="205"/>
      <c r="N25" s="206"/>
      <c r="O25" s="39"/>
    </row>
    <row r="26" spans="1:15" s="62" customFormat="1" ht="26.25">
      <c r="A26" s="54" t="s">
        <v>45</v>
      </c>
      <c r="B26" s="55" t="s">
        <v>116</v>
      </c>
      <c r="C26" s="232">
        <f>(C18+C19)/C17*100</f>
        <v>52.24719101123596</v>
      </c>
      <c r="D26" s="232">
        <f aca="true" t="shared" si="5" ref="D26:N26">(D18+D19)/D17*100</f>
        <v>54.54545454545454</v>
      </c>
      <c r="E26" s="232">
        <f t="shared" si="5"/>
        <v>37.93103448275862</v>
      </c>
      <c r="F26" s="232" t="e">
        <f t="shared" si="5"/>
        <v>#DIV/0!</v>
      </c>
      <c r="G26" s="232">
        <f t="shared" si="5"/>
        <v>37.93103448275862</v>
      </c>
      <c r="H26" s="232" t="e">
        <f t="shared" si="5"/>
        <v>#DIV/0!</v>
      </c>
      <c r="I26" s="232">
        <f t="shared" si="5"/>
        <v>66.66666666666666</v>
      </c>
      <c r="J26" s="232">
        <f t="shared" si="5"/>
        <v>0</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64"/>
      <c r="K28" s="664"/>
      <c r="L28" s="664"/>
      <c r="M28" s="664"/>
    </row>
    <row r="29" spans="1:13" s="39" customFormat="1" ht="21.75" customHeight="1">
      <c r="A29" s="5"/>
      <c r="B29" s="71"/>
      <c r="C29" s="43"/>
      <c r="D29" s="43"/>
      <c r="E29" s="43"/>
      <c r="F29" s="43"/>
      <c r="G29" s="43"/>
      <c r="H29" s="43"/>
      <c r="I29" s="665"/>
      <c r="J29" s="665"/>
      <c r="K29" s="665"/>
      <c r="L29" s="665"/>
      <c r="M29" s="665"/>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D42"/>
  <sheetViews>
    <sheetView zoomScalePageLayoutView="0" workbookViewId="0" topLeftCell="A1">
      <selection activeCell="L24" sqref="L2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68" t="s">
        <v>150</v>
      </c>
      <c r="B1" s="669"/>
      <c r="C1" s="669"/>
    </row>
    <row r="2" spans="1:3" ht="21.75" customHeight="1">
      <c r="A2" s="670" t="s">
        <v>58</v>
      </c>
      <c r="B2" s="671"/>
      <c r="C2" s="72" t="s">
        <v>211</v>
      </c>
    </row>
    <row r="3" spans="1:3" ht="12.75" customHeight="1">
      <c r="A3" s="672" t="s">
        <v>8</v>
      </c>
      <c r="B3" s="673"/>
      <c r="C3" s="3">
        <v>1</v>
      </c>
    </row>
    <row r="4" spans="1:3" ht="14.25" customHeight="1">
      <c r="A4" s="7" t="s">
        <v>39</v>
      </c>
      <c r="B4" s="8" t="s">
        <v>224</v>
      </c>
      <c r="C4" s="209">
        <f>IF(SUM(C5:C11)='M1-HLM'!C21,SUM(C5:C11),"SAI")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IF(SUM(C13:C14)='M1-HLM'!C22,SUM(C13:C14),"SAI")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IF(SUM(C16:C18)='M1-HLM'!C24,SUM(C16:C18),"SAI")</f>
        <v>0</v>
      </c>
    </row>
    <row r="16" spans="1:3" ht="14.25" customHeight="1">
      <c r="A16" s="3" t="s">
        <v>125</v>
      </c>
      <c r="B16" s="87" t="s">
        <v>126</v>
      </c>
      <c r="C16" s="208"/>
    </row>
    <row r="17" spans="1:3" s="9" customFormat="1" ht="14.25" customHeight="1">
      <c r="A17" s="3" t="s">
        <v>127</v>
      </c>
      <c r="B17" s="78" t="s">
        <v>128</v>
      </c>
      <c r="C17" s="207">
        <v>0</v>
      </c>
    </row>
    <row r="18" spans="1:3" s="9" customFormat="1" ht="14.25" customHeight="1">
      <c r="A18" s="3" t="s">
        <v>129</v>
      </c>
      <c r="B18" s="78" t="s">
        <v>130</v>
      </c>
      <c r="C18" s="207">
        <v>0</v>
      </c>
    </row>
    <row r="19" spans="1:3" s="9" customFormat="1" ht="14.25" customHeight="1">
      <c r="A19" s="7" t="s">
        <v>61</v>
      </c>
      <c r="B19" s="8" t="s">
        <v>217</v>
      </c>
      <c r="C19" s="211">
        <f>IF(SUM(C20:C25)='M1-HLM'!C19,SUM(C20:C25),"SAI")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IF(SUM(C27:C29)='M1-HLM'!C25,SUM(C27:C29),"SAI")</f>
        <v>10</v>
      </c>
    </row>
    <row r="27" spans="1:3" s="9" customFormat="1" ht="14.25" customHeight="1">
      <c r="A27" s="3" t="s">
        <v>141</v>
      </c>
      <c r="B27" s="78" t="s">
        <v>132</v>
      </c>
      <c r="C27" s="207">
        <v>10</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U64"/>
  <sheetViews>
    <sheetView zoomScalePageLayoutView="0" workbookViewId="0" topLeftCell="A6">
      <selection activeCell="L24" sqref="L2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35" t="s">
        <v>27</v>
      </c>
      <c r="B1" s="635"/>
      <c r="C1" s="171"/>
      <c r="D1" s="636" t="s">
        <v>67</v>
      </c>
      <c r="E1" s="636"/>
      <c r="F1" s="636"/>
      <c r="G1" s="636"/>
      <c r="H1" s="636"/>
      <c r="I1" s="636"/>
      <c r="J1" s="636"/>
      <c r="K1" s="636"/>
      <c r="L1" s="61"/>
      <c r="M1" s="61" t="s">
        <v>151</v>
      </c>
      <c r="N1" s="62"/>
      <c r="O1" s="62"/>
    </row>
    <row r="2" spans="1:17" ht="16.5" customHeight="1">
      <c r="A2" s="171" t="s">
        <v>213</v>
      </c>
      <c r="B2" s="171"/>
      <c r="C2" s="171"/>
      <c r="D2" s="636" t="s">
        <v>152</v>
      </c>
      <c r="E2" s="636"/>
      <c r="F2" s="636"/>
      <c r="G2" s="636"/>
      <c r="H2" s="636"/>
      <c r="I2" s="636"/>
      <c r="J2" s="636"/>
      <c r="K2" s="636"/>
      <c r="L2" s="40"/>
      <c r="M2" s="633" t="s">
        <v>153</v>
      </c>
      <c r="N2" s="633"/>
      <c r="O2" s="633"/>
      <c r="Q2" s="38"/>
    </row>
    <row r="3" spans="1:17" ht="16.5" customHeight="1">
      <c r="A3" s="171" t="s">
        <v>214</v>
      </c>
      <c r="B3" s="171"/>
      <c r="C3" s="171"/>
      <c r="D3" s="639" t="s">
        <v>16</v>
      </c>
      <c r="E3" s="639"/>
      <c r="F3" s="639"/>
      <c r="G3" s="639"/>
      <c r="H3" s="639"/>
      <c r="I3" s="639"/>
      <c r="J3" s="639"/>
      <c r="K3" s="639"/>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0" t="s">
        <v>57</v>
      </c>
      <c r="B6" s="641"/>
      <c r="C6" s="646" t="s">
        <v>32</v>
      </c>
      <c r="D6" s="648" t="s">
        <v>207</v>
      </c>
      <c r="E6" s="649"/>
      <c r="F6" s="649"/>
      <c r="G6" s="649"/>
      <c r="H6" s="649"/>
      <c r="I6" s="649"/>
      <c r="J6" s="649"/>
      <c r="K6" s="649"/>
      <c r="L6" s="649"/>
      <c r="M6" s="649"/>
      <c r="N6" s="649"/>
      <c r="O6" s="650"/>
      <c r="Q6" s="39"/>
    </row>
    <row r="7" spans="1:17" ht="20.25" customHeight="1">
      <c r="A7" s="642"/>
      <c r="B7" s="643"/>
      <c r="C7" s="647"/>
      <c r="D7" s="651" t="s">
        <v>84</v>
      </c>
      <c r="E7" s="653" t="s">
        <v>85</v>
      </c>
      <c r="F7" s="654"/>
      <c r="G7" s="655"/>
      <c r="H7" s="656" t="s">
        <v>86</v>
      </c>
      <c r="I7" s="656" t="s">
        <v>87</v>
      </c>
      <c r="J7" s="656" t="s">
        <v>88</v>
      </c>
      <c r="K7" s="656" t="s">
        <v>89</v>
      </c>
      <c r="L7" s="656" t="s">
        <v>90</v>
      </c>
      <c r="M7" s="656" t="s">
        <v>91</v>
      </c>
      <c r="N7" s="656" t="s">
        <v>156</v>
      </c>
      <c r="O7" s="656" t="s">
        <v>92</v>
      </c>
      <c r="P7" s="39"/>
      <c r="Q7" s="39"/>
    </row>
    <row r="8" spans="1:17" ht="19.5" customHeight="1">
      <c r="A8" s="642"/>
      <c r="B8" s="643"/>
      <c r="C8" s="647"/>
      <c r="D8" s="651"/>
      <c r="E8" s="658" t="s">
        <v>31</v>
      </c>
      <c r="F8" s="659" t="s">
        <v>9</v>
      </c>
      <c r="G8" s="660"/>
      <c r="H8" s="656"/>
      <c r="I8" s="656"/>
      <c r="J8" s="656"/>
      <c r="K8" s="656"/>
      <c r="L8" s="656"/>
      <c r="M8" s="656"/>
      <c r="N8" s="656"/>
      <c r="O8" s="656"/>
      <c r="P8" s="88"/>
      <c r="Q8" s="89"/>
    </row>
    <row r="9" spans="1:17" ht="39.75" customHeight="1">
      <c r="A9" s="644"/>
      <c r="B9" s="645"/>
      <c r="C9" s="647"/>
      <c r="D9" s="652"/>
      <c r="E9" s="657"/>
      <c r="F9" s="44" t="s">
        <v>93</v>
      </c>
      <c r="G9" s="46" t="s">
        <v>94</v>
      </c>
      <c r="H9" s="657"/>
      <c r="I9" s="657"/>
      <c r="J9" s="657"/>
      <c r="K9" s="657"/>
      <c r="L9" s="657"/>
      <c r="M9" s="657"/>
      <c r="N9" s="657"/>
      <c r="O9" s="657"/>
      <c r="P9" s="45"/>
      <c r="Q9" s="45"/>
    </row>
    <row r="10" spans="1:17" s="48" customFormat="1" ht="11.25" customHeight="1">
      <c r="A10" s="662" t="s">
        <v>33</v>
      </c>
      <c r="B10" s="663"/>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372</v>
      </c>
      <c r="D11" s="214">
        <f>D12+D13</f>
        <v>328</v>
      </c>
      <c r="E11" s="214">
        <f>F11+G11</f>
        <v>10</v>
      </c>
      <c r="F11" s="214">
        <f>F12+F13</f>
        <v>0</v>
      </c>
      <c r="G11" s="214">
        <f aca="true" t="shared" si="0" ref="G11:O11">G12+G13</f>
        <v>10</v>
      </c>
      <c r="H11" s="214">
        <f t="shared" si="0"/>
        <v>0</v>
      </c>
      <c r="I11" s="214">
        <f t="shared" si="0"/>
        <v>30</v>
      </c>
      <c r="J11" s="214">
        <f t="shared" si="0"/>
        <v>4</v>
      </c>
      <c r="K11" s="214">
        <f t="shared" si="0"/>
        <v>0</v>
      </c>
      <c r="L11" s="214">
        <f t="shared" si="0"/>
        <v>0</v>
      </c>
      <c r="M11" s="214">
        <f t="shared" si="0"/>
        <v>0</v>
      </c>
      <c r="N11" s="214">
        <f t="shared" si="0"/>
        <v>0</v>
      </c>
      <c r="O11" s="214">
        <f t="shared" si="0"/>
        <v>0</v>
      </c>
      <c r="P11" s="264">
        <f>C11+'M1-HLM'!C11</f>
        <v>560</v>
      </c>
      <c r="Q11" s="259"/>
      <c r="R11" s="260"/>
      <c r="S11" s="260"/>
      <c r="T11" s="260"/>
      <c r="U11" s="260"/>
    </row>
    <row r="12" spans="1:21" s="90" customFormat="1" ht="22.5" customHeight="1">
      <c r="A12" s="51">
        <v>1</v>
      </c>
      <c r="B12" s="52" t="s">
        <v>96</v>
      </c>
      <c r="C12" s="213">
        <f>D12+E12+H12+I12+J12+K12+L12+M12+N12+O12</f>
        <v>305</v>
      </c>
      <c r="D12" s="215">
        <v>272</v>
      </c>
      <c r="E12" s="214">
        <f>F12+G12</f>
        <v>7</v>
      </c>
      <c r="F12" s="215"/>
      <c r="G12" s="215">
        <v>7</v>
      </c>
      <c r="H12" s="215"/>
      <c r="I12" s="215">
        <v>23</v>
      </c>
      <c r="J12" s="215">
        <v>3</v>
      </c>
      <c r="K12" s="215"/>
      <c r="L12" s="215"/>
      <c r="M12" s="215"/>
      <c r="N12" s="206"/>
      <c r="O12" s="206"/>
      <c r="P12" s="261">
        <f>C12+'M1-HLM'!C12</f>
        <v>388</v>
      </c>
      <c r="Q12" s="261"/>
      <c r="R12" s="262"/>
      <c r="S12" s="262"/>
      <c r="T12" s="262"/>
      <c r="U12" s="262"/>
    </row>
    <row r="13" spans="1:21" s="90" customFormat="1" ht="22.5" customHeight="1">
      <c r="A13" s="51">
        <v>2</v>
      </c>
      <c r="B13" s="52" t="s">
        <v>97</v>
      </c>
      <c r="C13" s="213">
        <f>D13+E13+H13+I13+J13+K13+L13+M13+N13+O13</f>
        <v>67</v>
      </c>
      <c r="D13" s="205">
        <v>56</v>
      </c>
      <c r="E13" s="214">
        <f>F13+G13</f>
        <v>3</v>
      </c>
      <c r="F13" s="205"/>
      <c r="G13" s="205">
        <v>3</v>
      </c>
      <c r="H13" s="205"/>
      <c r="I13" s="205">
        <v>7</v>
      </c>
      <c r="J13" s="205">
        <v>1</v>
      </c>
      <c r="K13" s="205"/>
      <c r="L13" s="205"/>
      <c r="M13" s="205"/>
      <c r="N13" s="206"/>
      <c r="O13" s="206"/>
      <c r="P13" s="261">
        <f>C13+'M1-HLM'!C13</f>
        <v>172</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v>0</v>
      </c>
      <c r="J14" s="205">
        <v>0</v>
      </c>
      <c r="K14" s="205"/>
      <c r="L14" s="205"/>
      <c r="M14" s="205"/>
      <c r="N14" s="206"/>
      <c r="O14" s="206"/>
      <c r="P14" s="261">
        <f>C14+'M1-HLM'!C14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C15+'M1-HLM'!C15</f>
        <v>0</v>
      </c>
      <c r="Q15" s="259"/>
      <c r="R15" s="260"/>
      <c r="S15" s="260"/>
      <c r="T15" s="260"/>
      <c r="U15" s="260"/>
    </row>
    <row r="16" spans="1:21" ht="22.5" customHeight="1">
      <c r="A16" s="53" t="s">
        <v>100</v>
      </c>
      <c r="B16" s="68" t="s">
        <v>101</v>
      </c>
      <c r="C16" s="213">
        <f>C17+C25</f>
        <v>372</v>
      </c>
      <c r="D16" s="213">
        <f>D17+D25</f>
        <v>328</v>
      </c>
      <c r="E16" s="213">
        <f>E17+E25</f>
        <v>10</v>
      </c>
      <c r="F16" s="213">
        <f>F17+F25</f>
        <v>0</v>
      </c>
      <c r="G16" s="213">
        <f aca="true" t="shared" si="1" ref="G16:O16">G17+G25</f>
        <v>10</v>
      </c>
      <c r="H16" s="213">
        <f t="shared" si="1"/>
        <v>0</v>
      </c>
      <c r="I16" s="213">
        <f t="shared" si="1"/>
        <v>30</v>
      </c>
      <c r="J16" s="213">
        <f t="shared" si="1"/>
        <v>4</v>
      </c>
      <c r="K16" s="213">
        <f t="shared" si="1"/>
        <v>0</v>
      </c>
      <c r="L16" s="213">
        <f t="shared" si="1"/>
        <v>0</v>
      </c>
      <c r="M16" s="213">
        <f t="shared" si="1"/>
        <v>0</v>
      </c>
      <c r="N16" s="213">
        <f t="shared" si="1"/>
        <v>0</v>
      </c>
      <c r="O16" s="213">
        <f t="shared" si="1"/>
        <v>0</v>
      </c>
      <c r="P16" s="264">
        <f>C16+'M1-HLM'!C16</f>
        <v>560</v>
      </c>
      <c r="Q16" s="260"/>
      <c r="R16" s="260"/>
      <c r="S16" s="260"/>
      <c r="T16" s="260"/>
      <c r="U16" s="260"/>
    </row>
    <row r="17" spans="1:21" ht="22.5" customHeight="1">
      <c r="A17" s="53" t="s">
        <v>39</v>
      </c>
      <c r="B17" s="69" t="s">
        <v>102</v>
      </c>
      <c r="C17" s="213">
        <f>SUM(C18:C24)</f>
        <v>367</v>
      </c>
      <c r="D17" s="213">
        <f>SUM(D18:D24)</f>
        <v>323</v>
      </c>
      <c r="E17" s="213">
        <f>F17+G17</f>
        <v>10</v>
      </c>
      <c r="F17" s="213">
        <f>SUM(F18:F24)</f>
        <v>0</v>
      </c>
      <c r="G17" s="213">
        <f aca="true" t="shared" si="2" ref="G17:O17">SUM(G18:G24)</f>
        <v>10</v>
      </c>
      <c r="H17" s="213">
        <f t="shared" si="2"/>
        <v>0</v>
      </c>
      <c r="I17" s="213">
        <f t="shared" si="2"/>
        <v>30</v>
      </c>
      <c r="J17" s="213">
        <f t="shared" si="2"/>
        <v>4</v>
      </c>
      <c r="K17" s="213">
        <f t="shared" si="2"/>
        <v>0</v>
      </c>
      <c r="L17" s="213">
        <f t="shared" si="2"/>
        <v>0</v>
      </c>
      <c r="M17" s="213">
        <f t="shared" si="2"/>
        <v>0</v>
      </c>
      <c r="N17" s="213">
        <f t="shared" si="2"/>
        <v>0</v>
      </c>
      <c r="O17" s="213">
        <f t="shared" si="2"/>
        <v>0</v>
      </c>
      <c r="P17" s="264">
        <f>C17+'M1-HLM'!C17</f>
        <v>545</v>
      </c>
      <c r="Q17" s="260"/>
      <c r="R17" s="260"/>
      <c r="S17" s="260"/>
      <c r="T17" s="260"/>
      <c r="U17" s="260"/>
    </row>
    <row r="18" spans="1:21" ht="22.5" customHeight="1">
      <c r="A18" s="51" t="s">
        <v>41</v>
      </c>
      <c r="B18" s="52" t="s">
        <v>103</v>
      </c>
      <c r="C18" s="213">
        <f aca="true" t="shared" si="3" ref="C18:C24">D18+E18+H18+I18+J18+K18+L18+M18+N18+O18</f>
        <v>13</v>
      </c>
      <c r="D18" s="212">
        <v>11</v>
      </c>
      <c r="E18" s="217">
        <f aca="true" t="shared" si="4" ref="E18:E25">F18+G18</f>
        <v>0</v>
      </c>
      <c r="F18" s="212"/>
      <c r="G18" s="212">
        <v>0</v>
      </c>
      <c r="H18" s="212"/>
      <c r="I18" s="212">
        <v>2</v>
      </c>
      <c r="J18" s="212">
        <v>0</v>
      </c>
      <c r="K18" s="212"/>
      <c r="L18" s="212"/>
      <c r="M18" s="212"/>
      <c r="N18" s="206"/>
      <c r="O18" s="206"/>
      <c r="P18" s="261">
        <f>C18+'M1-HLM'!C18</f>
        <v>106</v>
      </c>
      <c r="Q18" s="260"/>
      <c r="R18" s="260"/>
      <c r="S18" s="260"/>
      <c r="T18" s="260"/>
      <c r="U18" s="260"/>
    </row>
    <row r="19" spans="1:21" ht="15.75">
      <c r="A19" s="51" t="s">
        <v>42</v>
      </c>
      <c r="B19" s="52" t="s">
        <v>104</v>
      </c>
      <c r="C19" s="213">
        <f t="shared" si="3"/>
        <v>7</v>
      </c>
      <c r="D19" s="212">
        <v>7</v>
      </c>
      <c r="E19" s="217">
        <f t="shared" si="4"/>
        <v>0</v>
      </c>
      <c r="F19" s="212"/>
      <c r="G19" s="212"/>
      <c r="H19" s="212"/>
      <c r="I19" s="212"/>
      <c r="J19" s="212">
        <v>0</v>
      </c>
      <c r="K19" s="212"/>
      <c r="L19" s="212"/>
      <c r="M19" s="212"/>
      <c r="N19" s="206"/>
      <c r="O19" s="206"/>
      <c r="P19" s="261">
        <f>C19+'M1-HLM'!C19</f>
        <v>7</v>
      </c>
      <c r="Q19" s="260"/>
      <c r="R19" s="260"/>
      <c r="S19" s="260"/>
      <c r="T19" s="260"/>
      <c r="U19" s="260"/>
    </row>
    <row r="20" spans="1:21" ht="15.75">
      <c r="A20" s="51" t="s">
        <v>105</v>
      </c>
      <c r="B20" s="52" t="s">
        <v>106</v>
      </c>
      <c r="C20" s="213">
        <f t="shared" si="3"/>
        <v>343</v>
      </c>
      <c r="D20" s="212">
        <v>301</v>
      </c>
      <c r="E20" s="217">
        <f t="shared" si="4"/>
        <v>10</v>
      </c>
      <c r="F20" s="212"/>
      <c r="G20" s="212">
        <v>10</v>
      </c>
      <c r="H20" s="212"/>
      <c r="I20" s="212">
        <v>28</v>
      </c>
      <c r="J20" s="212">
        <v>4</v>
      </c>
      <c r="K20" s="212"/>
      <c r="L20" s="212"/>
      <c r="M20" s="212"/>
      <c r="N20" s="206"/>
      <c r="O20" s="206"/>
      <c r="P20" s="261">
        <f>C20+'M1-HLM'!C20</f>
        <v>428</v>
      </c>
      <c r="Q20" s="260"/>
      <c r="R20" s="260"/>
      <c r="S20" s="260"/>
      <c r="T20" s="260"/>
      <c r="U20" s="260"/>
    </row>
    <row r="21" spans="1:21" ht="22.5" customHeight="1">
      <c r="A21" s="51" t="s">
        <v>107</v>
      </c>
      <c r="B21" s="52" t="s">
        <v>108</v>
      </c>
      <c r="C21" s="213">
        <f t="shared" si="3"/>
        <v>4</v>
      </c>
      <c r="D21" s="205">
        <v>4</v>
      </c>
      <c r="E21" s="217">
        <f t="shared" si="4"/>
        <v>0</v>
      </c>
      <c r="F21" s="205"/>
      <c r="G21" s="205"/>
      <c r="H21" s="205"/>
      <c r="I21" s="205">
        <v>0</v>
      </c>
      <c r="J21" s="205">
        <v>0</v>
      </c>
      <c r="K21" s="205"/>
      <c r="L21" s="205"/>
      <c r="M21" s="205"/>
      <c r="N21" s="206"/>
      <c r="O21" s="206"/>
      <c r="P21" s="261">
        <f>C21+'M1-HLM'!C21</f>
        <v>4</v>
      </c>
      <c r="Q21" s="260"/>
      <c r="R21" s="260"/>
      <c r="S21" s="260"/>
      <c r="T21" s="260"/>
      <c r="U21" s="260"/>
    </row>
    <row r="22" spans="1:21" ht="22.5" customHeight="1">
      <c r="A22" s="51" t="s">
        <v>109</v>
      </c>
      <c r="B22" s="52" t="s">
        <v>110</v>
      </c>
      <c r="C22" s="213">
        <f t="shared" si="3"/>
        <v>0</v>
      </c>
      <c r="D22" s="212">
        <v>0</v>
      </c>
      <c r="E22" s="217">
        <f t="shared" si="4"/>
        <v>0</v>
      </c>
      <c r="F22" s="212"/>
      <c r="G22" s="212"/>
      <c r="H22" s="212"/>
      <c r="I22" s="212"/>
      <c r="J22" s="212"/>
      <c r="K22" s="212"/>
      <c r="L22" s="212"/>
      <c r="M22" s="212"/>
      <c r="N22" s="206"/>
      <c r="O22" s="206"/>
      <c r="P22" s="261">
        <f>C22+'M1-HLM'!C22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C23+'M1-HLM'!C23</f>
        <v>0</v>
      </c>
      <c r="Q23" s="260"/>
      <c r="R23" s="260"/>
      <c r="S23" s="260"/>
      <c r="T23" s="260"/>
      <c r="U23" s="260"/>
    </row>
    <row r="24" spans="1:21" ht="22.5" customHeight="1">
      <c r="A24" s="51" t="s">
        <v>113</v>
      </c>
      <c r="B24" s="52" t="s">
        <v>114</v>
      </c>
      <c r="C24" s="213">
        <f t="shared" si="3"/>
        <v>0</v>
      </c>
      <c r="D24" s="205">
        <v>0</v>
      </c>
      <c r="E24" s="217">
        <f t="shared" si="4"/>
        <v>0</v>
      </c>
      <c r="F24" s="205"/>
      <c r="G24" s="205"/>
      <c r="H24" s="205"/>
      <c r="I24" s="205"/>
      <c r="J24" s="205"/>
      <c r="K24" s="205"/>
      <c r="L24" s="205"/>
      <c r="M24" s="205"/>
      <c r="N24" s="206"/>
      <c r="O24" s="206"/>
      <c r="P24" s="261">
        <f>C24+'M1-HLM'!C24</f>
        <v>0</v>
      </c>
      <c r="Q24" s="260"/>
      <c r="R24" s="260"/>
      <c r="S24" s="260"/>
      <c r="T24" s="260"/>
      <c r="U24" s="260"/>
    </row>
    <row r="25" spans="1:21" ht="22.5" customHeight="1">
      <c r="A25" s="53" t="s">
        <v>40</v>
      </c>
      <c r="B25" s="68" t="s">
        <v>115</v>
      </c>
      <c r="C25" s="213">
        <f>D25+E25+H25+I25+J25+K25+L25+M25+N25+O25</f>
        <v>5</v>
      </c>
      <c r="D25" s="205">
        <v>5</v>
      </c>
      <c r="E25" s="217">
        <f t="shared" si="4"/>
        <v>0</v>
      </c>
      <c r="F25" s="205"/>
      <c r="G25" s="205">
        <v>0</v>
      </c>
      <c r="H25" s="205"/>
      <c r="I25" s="205">
        <v>0</v>
      </c>
      <c r="J25" s="205"/>
      <c r="K25" s="205"/>
      <c r="L25" s="205"/>
      <c r="M25" s="205"/>
      <c r="N25" s="206"/>
      <c r="O25" s="206"/>
      <c r="P25" s="261">
        <f>C25+'M1-HLM'!C25</f>
        <v>15</v>
      </c>
      <c r="Q25" s="260"/>
      <c r="R25" s="260"/>
      <c r="S25" s="260"/>
      <c r="T25" s="260"/>
      <c r="U25" s="260"/>
    </row>
    <row r="26" spans="1:21" ht="32.25" customHeight="1">
      <c r="A26" s="54" t="s">
        <v>45</v>
      </c>
      <c r="B26" s="55" t="s">
        <v>116</v>
      </c>
      <c r="C26" s="231">
        <f>(C18+C19)/C17*100</f>
        <v>5.449591280653951</v>
      </c>
      <c r="D26" s="231">
        <f aca="true" t="shared" si="5" ref="D26:O26">(D18+D19)/D17*100</f>
        <v>5.572755417956656</v>
      </c>
      <c r="E26" s="231">
        <f t="shared" si="5"/>
        <v>0</v>
      </c>
      <c r="F26" s="231" t="e">
        <f t="shared" si="5"/>
        <v>#DIV/0!</v>
      </c>
      <c r="G26" s="231">
        <f t="shared" si="5"/>
        <v>0</v>
      </c>
      <c r="H26" s="231" t="e">
        <f t="shared" si="5"/>
        <v>#DIV/0!</v>
      </c>
      <c r="I26" s="231">
        <f t="shared" si="5"/>
        <v>6.666666666666667</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74" t="s">
        <v>10</v>
      </c>
      <c r="K27" s="674"/>
      <c r="L27" s="674"/>
      <c r="M27" s="674"/>
    </row>
    <row r="28" spans="1:13" s="62" customFormat="1" ht="17.25" customHeight="1" hidden="1">
      <c r="A28" s="64"/>
      <c r="B28" s="43" t="s">
        <v>47</v>
      </c>
      <c r="C28" s="65"/>
      <c r="D28" s="65"/>
      <c r="E28" s="65"/>
      <c r="F28" s="66"/>
      <c r="G28" s="67"/>
      <c r="H28" s="67"/>
      <c r="J28" s="664"/>
      <c r="K28" s="664"/>
      <c r="L28" s="664"/>
      <c r="M28" s="664"/>
    </row>
    <row r="29" spans="1:15" s="39" customFormat="1" ht="21.75" customHeight="1" hidden="1">
      <c r="A29" s="169"/>
      <c r="B29" s="43" t="s">
        <v>48</v>
      </c>
      <c r="C29" s="43"/>
      <c r="D29" s="43"/>
      <c r="E29" s="43"/>
      <c r="F29" s="43"/>
      <c r="G29" s="43"/>
      <c r="H29" s="43"/>
      <c r="I29" s="675"/>
      <c r="J29" s="675"/>
      <c r="K29" s="675"/>
      <c r="L29" s="675"/>
      <c r="M29" s="675"/>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65"/>
      <c r="B31" s="665"/>
      <c r="C31" s="57"/>
      <c r="D31" s="57"/>
      <c r="E31" s="57"/>
      <c r="I31" s="58"/>
      <c r="J31" s="58"/>
    </row>
    <row r="32" spans="1:10" s="39" customFormat="1" ht="21.75" customHeight="1">
      <c r="A32" s="665"/>
      <c r="B32" s="665"/>
      <c r="C32" s="57"/>
      <c r="D32" s="57"/>
      <c r="E32" s="57"/>
      <c r="F32" s="39" t="s">
        <v>5</v>
      </c>
      <c r="I32" s="666"/>
      <c r="J32" s="666"/>
    </row>
    <row r="33" spans="1:10" s="39" customFormat="1" ht="21.75" customHeight="1">
      <c r="A33" s="11"/>
      <c r="B33" s="47"/>
      <c r="C33" s="57"/>
      <c r="D33" s="57" t="s">
        <v>5</v>
      </c>
      <c r="E33" s="57"/>
      <c r="I33" s="665"/>
      <c r="J33" s="665"/>
    </row>
    <row r="34" s="39" customFormat="1" ht="19.5" customHeight="1">
      <c r="A34" s="6"/>
    </row>
    <row r="35" spans="1:13" ht="24" customHeight="1">
      <c r="A35" s="667"/>
      <c r="B35" s="667"/>
      <c r="C35" s="39"/>
      <c r="D35" s="39"/>
      <c r="E35" s="39"/>
      <c r="F35" s="39"/>
      <c r="G35" s="39"/>
      <c r="H35" s="39"/>
      <c r="I35" s="667"/>
      <c r="J35" s="667"/>
      <c r="K35" s="39"/>
      <c r="L35" s="39"/>
      <c r="M35" s="39"/>
    </row>
    <row r="36" spans="1:13" ht="17.25" customHeight="1">
      <c r="A36" s="661"/>
      <c r="B36" s="661"/>
      <c r="C36" s="39"/>
      <c r="D36" s="39"/>
      <c r="E36" s="39"/>
      <c r="F36" s="39"/>
      <c r="G36" s="39"/>
      <c r="H36" s="39"/>
      <c r="I36" s="661"/>
      <c r="J36" s="661"/>
      <c r="K36" s="39"/>
      <c r="L36" s="39"/>
      <c r="M36" s="39"/>
    </row>
    <row r="37" spans="1:13" ht="17.25" customHeight="1">
      <c r="A37" s="661"/>
      <c r="B37" s="661"/>
      <c r="C37" s="39"/>
      <c r="D37" s="39"/>
      <c r="E37" s="39"/>
      <c r="F37" s="39"/>
      <c r="G37" s="39"/>
      <c r="H37" s="39"/>
      <c r="I37" s="661"/>
      <c r="J37" s="661"/>
      <c r="K37" s="39"/>
      <c r="L37" s="39"/>
      <c r="M37" s="39"/>
    </row>
    <row r="38" spans="1:13" ht="17.25" customHeight="1">
      <c r="A38" s="661"/>
      <c r="B38" s="661"/>
      <c r="C38" s="39"/>
      <c r="D38" s="39"/>
      <c r="E38" s="39"/>
      <c r="F38" s="39"/>
      <c r="G38" s="39"/>
      <c r="H38" s="39"/>
      <c r="I38" s="661"/>
      <c r="J38" s="661"/>
      <c r="K38" s="39"/>
      <c r="L38" s="39"/>
      <c r="M38" s="39"/>
    </row>
    <row r="39" spans="1:13" ht="17.25" customHeight="1">
      <c r="A39" s="661"/>
      <c r="B39" s="661"/>
      <c r="C39" s="39"/>
      <c r="D39" s="39"/>
      <c r="E39" s="39"/>
      <c r="F39" s="39"/>
      <c r="G39" s="39"/>
      <c r="H39" s="39"/>
      <c r="I39" s="661"/>
      <c r="J39" s="661"/>
      <c r="K39" s="39"/>
      <c r="L39" s="39"/>
      <c r="M39" s="39"/>
    </row>
    <row r="40" spans="1:13" ht="15">
      <c r="A40" s="6"/>
      <c r="B40" s="39"/>
      <c r="C40" s="39"/>
      <c r="D40" s="39"/>
      <c r="E40" s="39"/>
      <c r="F40" s="39"/>
      <c r="G40" s="39"/>
      <c r="H40" s="39"/>
      <c r="I40" s="661"/>
      <c r="J40" s="661"/>
      <c r="K40" s="39"/>
      <c r="L40" s="39"/>
      <c r="M40" s="39"/>
    </row>
    <row r="41" spans="1:13" ht="15">
      <c r="A41" s="6"/>
      <c r="B41" s="39"/>
      <c r="C41" s="39"/>
      <c r="D41" s="39"/>
      <c r="E41" s="39"/>
      <c r="F41" s="39"/>
      <c r="G41" s="39"/>
      <c r="H41" s="39"/>
      <c r="I41" s="45"/>
      <c r="J41" s="45"/>
      <c r="K41" s="39"/>
      <c r="L41" s="39"/>
      <c r="M41" s="39"/>
    </row>
    <row r="42" spans="1:13" ht="17.25">
      <c r="A42" s="6"/>
      <c r="B42" s="667"/>
      <c r="C42" s="667"/>
      <c r="D42" s="667"/>
      <c r="E42" s="667"/>
      <c r="F42" s="667"/>
      <c r="G42" s="59"/>
      <c r="H42" s="59"/>
      <c r="I42" s="39"/>
      <c r="J42" s="39"/>
      <c r="K42" s="39"/>
      <c r="L42" s="39"/>
      <c r="M42" s="39"/>
    </row>
    <row r="43" spans="1:13" ht="15.75">
      <c r="A43" s="6"/>
      <c r="B43" s="661"/>
      <c r="C43" s="661"/>
      <c r="D43" s="661"/>
      <c r="E43" s="661"/>
      <c r="F43" s="661"/>
      <c r="G43" s="45"/>
      <c r="H43" s="45"/>
      <c r="I43" s="39"/>
      <c r="J43" s="39"/>
      <c r="K43" s="60"/>
      <c r="L43" s="60"/>
      <c r="M43" s="60"/>
    </row>
    <row r="44" spans="1:13" ht="15">
      <c r="A44" s="6"/>
      <c r="B44" s="661"/>
      <c r="C44" s="661"/>
      <c r="D44" s="661"/>
      <c r="E44" s="661"/>
      <c r="F44" s="661"/>
      <c r="G44" s="45"/>
      <c r="H44" s="45"/>
      <c r="I44" s="39"/>
      <c r="J44" s="39"/>
      <c r="K44" s="39"/>
      <c r="L44" s="39"/>
      <c r="M44" s="39"/>
    </row>
    <row r="45" spans="1:13" ht="15">
      <c r="A45" s="6"/>
      <c r="B45" s="661"/>
      <c r="C45" s="661"/>
      <c r="D45" s="661"/>
      <c r="E45" s="661"/>
      <c r="F45" s="661"/>
      <c r="G45" s="45"/>
      <c r="H45" s="45"/>
      <c r="I45" s="39"/>
      <c r="J45" s="39"/>
      <c r="K45" s="39"/>
      <c r="L45" s="39"/>
      <c r="M45" s="39"/>
    </row>
    <row r="46" spans="1:13" ht="15">
      <c r="A46" s="6"/>
      <c r="B46" s="661"/>
      <c r="C46" s="661"/>
      <c r="D46" s="661"/>
      <c r="E46" s="661"/>
      <c r="F46" s="661"/>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88.xml><?xml version="1.0" encoding="utf-8"?>
<worksheet xmlns="http://schemas.openxmlformats.org/spreadsheetml/2006/main" xmlns:r="http://schemas.openxmlformats.org/officeDocument/2006/relationships">
  <dimension ref="A1:C40"/>
  <sheetViews>
    <sheetView zoomScalePageLayoutView="0" workbookViewId="0" topLeftCell="A1">
      <selection activeCell="L24" sqref="L2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68" t="s">
        <v>169</v>
      </c>
      <c r="B1" s="669"/>
      <c r="C1" s="669"/>
    </row>
    <row r="2" spans="1:3" ht="28.5" customHeight="1">
      <c r="A2" s="670" t="s">
        <v>58</v>
      </c>
      <c r="B2" s="671"/>
      <c r="C2" s="172" t="s">
        <v>210</v>
      </c>
    </row>
    <row r="3" spans="1:3" s="95" customFormat="1" ht="11.25" customHeight="1">
      <c r="A3" s="676" t="s">
        <v>8</v>
      </c>
      <c r="B3" s="677"/>
      <c r="C3" s="92">
        <v>1</v>
      </c>
    </row>
    <row r="4" spans="1:3" ht="15" customHeight="1">
      <c r="A4" s="7" t="s">
        <v>39</v>
      </c>
      <c r="B4" s="8" t="s">
        <v>218</v>
      </c>
      <c r="C4" s="219">
        <f>IF(SUM(C5:C13)='M2-HLM'!C21,SUM(C5:C13),"SAI")</f>
        <v>4</v>
      </c>
    </row>
    <row r="5" spans="1:3" s="9" customFormat="1" ht="15" customHeight="1">
      <c r="A5" s="93" t="s">
        <v>41</v>
      </c>
      <c r="B5" s="78" t="s">
        <v>132</v>
      </c>
      <c r="C5" s="208">
        <v>4</v>
      </c>
    </row>
    <row r="6" spans="1:3" s="9" customFormat="1" ht="15" customHeight="1">
      <c r="A6" s="93" t="s">
        <v>42</v>
      </c>
      <c r="B6" s="78" t="s">
        <v>134</v>
      </c>
      <c r="C6" s="208">
        <v>0</v>
      </c>
    </row>
    <row r="7" spans="1:3" s="9" customFormat="1" ht="15" customHeight="1">
      <c r="A7" s="93" t="s">
        <v>105</v>
      </c>
      <c r="B7" s="78" t="s">
        <v>144</v>
      </c>
      <c r="C7" s="208">
        <v>0</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IF(SUM(C15:C16)='M2-HLM'!C22,SUM(C15:C16),"SAI")</f>
        <v>0</v>
      </c>
    </row>
    <row r="15" spans="1:3" s="73" customFormat="1" ht="15" customHeight="1">
      <c r="A15" s="93" t="s">
        <v>43</v>
      </c>
      <c r="B15" s="78" t="s">
        <v>160</v>
      </c>
      <c r="C15" s="218">
        <v>0</v>
      </c>
    </row>
    <row r="16" spans="1:3" s="73" customFormat="1" ht="15" customHeight="1">
      <c r="A16" s="93" t="s">
        <v>44</v>
      </c>
      <c r="B16" s="78" t="s">
        <v>124</v>
      </c>
      <c r="C16" s="218"/>
    </row>
    <row r="17" spans="1:3" ht="15" customHeight="1">
      <c r="A17" s="7" t="s">
        <v>45</v>
      </c>
      <c r="B17" s="8" t="s">
        <v>114</v>
      </c>
      <c r="C17" s="219">
        <f>IF(SUM(C18:C20)='M2-HLM'!C24,SUM(C18:C20),"SAI")</f>
        <v>0</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IF(SUM(C22:C28)='M2-HLM'!C19,SUM(C22:C28),"SAI")</f>
        <v>7</v>
      </c>
    </row>
    <row r="22" spans="1:3" s="9" customFormat="1" ht="15" customHeight="1">
      <c r="A22" s="93" t="s">
        <v>131</v>
      </c>
      <c r="B22" s="78" t="s">
        <v>132</v>
      </c>
      <c r="C22" s="208">
        <v>0</v>
      </c>
    </row>
    <row r="23" spans="1:3" s="9" customFormat="1" ht="15" customHeight="1">
      <c r="A23" s="93" t="s">
        <v>133</v>
      </c>
      <c r="B23" s="78" t="s">
        <v>134</v>
      </c>
      <c r="C23" s="208">
        <v>7</v>
      </c>
    </row>
    <row r="24" spans="1:3" s="9" customFormat="1" ht="15" customHeight="1">
      <c r="A24" s="93" t="s">
        <v>135</v>
      </c>
      <c r="B24" s="78" t="s">
        <v>162</v>
      </c>
      <c r="C24" s="208">
        <v>0</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IF(SUM(C30:C32)='M2-HLM'!C25,SUM(C30:C32),"SAI")</f>
        <v>5</v>
      </c>
    </row>
    <row r="30" spans="1:3" ht="15" customHeight="1">
      <c r="A30" s="93" t="s">
        <v>141</v>
      </c>
      <c r="B30" s="78" t="s">
        <v>132</v>
      </c>
      <c r="C30" s="218">
        <v>5</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W63"/>
  <sheetViews>
    <sheetView zoomScalePageLayoutView="0" workbookViewId="0" topLeftCell="A6">
      <selection activeCell="L24" sqref="L2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678" t="s">
        <v>28</v>
      </c>
      <c r="B1" s="678"/>
      <c r="C1" s="310"/>
      <c r="D1" s="96" t="s">
        <v>170</v>
      </c>
      <c r="E1" s="96"/>
      <c r="F1" s="96"/>
      <c r="G1" s="96"/>
      <c r="H1" s="96"/>
      <c r="I1" s="96"/>
      <c r="J1" s="120"/>
      <c r="K1" s="98"/>
      <c r="L1" s="98" t="s">
        <v>171</v>
      </c>
      <c r="M1" s="98"/>
      <c r="N1" s="120"/>
      <c r="O1" s="120"/>
      <c r="P1" s="120"/>
    </row>
    <row r="2" spans="1:16" ht="16.5" customHeight="1">
      <c r="A2" s="679" t="s">
        <v>213</v>
      </c>
      <c r="B2" s="679"/>
      <c r="C2" s="679"/>
      <c r="D2" s="680" t="s">
        <v>81</v>
      </c>
      <c r="E2" s="680"/>
      <c r="F2" s="680"/>
      <c r="G2" s="680"/>
      <c r="H2" s="680"/>
      <c r="I2" s="680"/>
      <c r="J2" s="96"/>
      <c r="K2" s="101"/>
      <c r="L2" s="101" t="s">
        <v>204</v>
      </c>
      <c r="M2" s="101"/>
      <c r="N2" s="120"/>
      <c r="O2" s="120"/>
      <c r="P2" s="190"/>
    </row>
    <row r="3" spans="1:16" ht="16.5" customHeight="1">
      <c r="A3" s="679" t="s">
        <v>214</v>
      </c>
      <c r="B3" s="679"/>
      <c r="C3" s="120"/>
      <c r="D3" s="681" t="s">
        <v>16</v>
      </c>
      <c r="E3" s="681"/>
      <c r="F3" s="681"/>
      <c r="G3" s="681"/>
      <c r="H3" s="681"/>
      <c r="I3" s="681"/>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9" t="s">
        <v>57</v>
      </c>
      <c r="B6" s="700"/>
      <c r="C6" s="705" t="s">
        <v>32</v>
      </c>
      <c r="D6" s="682" t="s">
        <v>208</v>
      </c>
      <c r="E6" s="683"/>
      <c r="F6" s="683"/>
      <c r="G6" s="683"/>
      <c r="H6" s="683"/>
      <c r="I6" s="683"/>
      <c r="J6" s="683"/>
      <c r="K6" s="683"/>
      <c r="L6" s="683"/>
      <c r="M6" s="683"/>
      <c r="N6" s="684"/>
      <c r="O6" s="120"/>
      <c r="P6" s="127"/>
    </row>
    <row r="7" spans="1:16" ht="27" customHeight="1">
      <c r="A7" s="701"/>
      <c r="B7" s="702"/>
      <c r="C7" s="705"/>
      <c r="D7" s="690" t="s">
        <v>175</v>
      </c>
      <c r="E7" s="696" t="s">
        <v>176</v>
      </c>
      <c r="F7" s="697"/>
      <c r="G7" s="698"/>
      <c r="H7" s="690" t="s">
        <v>177</v>
      </c>
      <c r="I7" s="690" t="s">
        <v>87</v>
      </c>
      <c r="J7" s="690" t="s">
        <v>178</v>
      </c>
      <c r="K7" s="690" t="s">
        <v>89</v>
      </c>
      <c r="L7" s="690" t="s">
        <v>90</v>
      </c>
      <c r="M7" s="690" t="s">
        <v>91</v>
      </c>
      <c r="N7" s="685" t="s">
        <v>92</v>
      </c>
      <c r="O7" s="127"/>
      <c r="P7" s="127"/>
    </row>
    <row r="8" spans="1:16" ht="18" customHeight="1">
      <c r="A8" s="701"/>
      <c r="B8" s="702"/>
      <c r="C8" s="705"/>
      <c r="D8" s="690"/>
      <c r="E8" s="686" t="s">
        <v>31</v>
      </c>
      <c r="F8" s="691" t="s">
        <v>9</v>
      </c>
      <c r="G8" s="692"/>
      <c r="H8" s="690"/>
      <c r="I8" s="690"/>
      <c r="J8" s="690"/>
      <c r="K8" s="690"/>
      <c r="L8" s="690"/>
      <c r="M8" s="690"/>
      <c r="N8" s="685"/>
      <c r="O8" s="688"/>
      <c r="P8" s="688"/>
    </row>
    <row r="9" spans="1:16" ht="26.25" customHeight="1">
      <c r="A9" s="703"/>
      <c r="B9" s="704"/>
      <c r="C9" s="705"/>
      <c r="D9" s="687"/>
      <c r="E9" s="687"/>
      <c r="F9" s="307" t="s">
        <v>179</v>
      </c>
      <c r="G9" s="309" t="s">
        <v>180</v>
      </c>
      <c r="H9" s="687"/>
      <c r="I9" s="687"/>
      <c r="J9" s="687"/>
      <c r="K9" s="687"/>
      <c r="L9" s="687"/>
      <c r="M9" s="687"/>
      <c r="N9" s="685"/>
      <c r="O9" s="308"/>
      <c r="P9" s="308"/>
    </row>
    <row r="10" spans="1:16" s="108" customFormat="1" ht="11.25" customHeight="1">
      <c r="A10" s="693" t="s">
        <v>33</v>
      </c>
      <c r="B10" s="694"/>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813667</v>
      </c>
      <c r="D11" s="250">
        <f>D12+D13</f>
        <v>450736</v>
      </c>
      <c r="E11" s="250">
        <f>F11+G11</f>
        <v>311481</v>
      </c>
      <c r="F11" s="250">
        <f>F12+F13</f>
        <v>0</v>
      </c>
      <c r="G11" s="250">
        <f aca="true" t="shared" si="0" ref="G11:N11">G12+G13</f>
        <v>311481</v>
      </c>
      <c r="H11" s="250">
        <f t="shared" si="0"/>
        <v>0</v>
      </c>
      <c r="I11" s="250">
        <f t="shared" si="0"/>
        <v>12486</v>
      </c>
      <c r="J11" s="250">
        <f t="shared" si="0"/>
        <v>38964</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604225</v>
      </c>
      <c r="D12" s="251">
        <v>293005</v>
      </c>
      <c r="E12" s="250">
        <f>F12+G12</f>
        <v>298852</v>
      </c>
      <c r="F12" s="251">
        <v>0</v>
      </c>
      <c r="G12" s="251">
        <v>298852</v>
      </c>
      <c r="H12" s="251"/>
      <c r="I12" s="251">
        <v>9644</v>
      </c>
      <c r="J12" s="251">
        <v>2724</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209442</v>
      </c>
      <c r="D13" s="253">
        <v>157731</v>
      </c>
      <c r="E13" s="250">
        <f>F13+G13</f>
        <v>12629</v>
      </c>
      <c r="F13" s="253"/>
      <c r="G13" s="253">
        <v>12629</v>
      </c>
      <c r="H13" s="253">
        <v>0</v>
      </c>
      <c r="I13" s="253">
        <v>2842</v>
      </c>
      <c r="J13" s="253">
        <v>36240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v>0</v>
      </c>
      <c r="G14" s="253">
        <v>0</v>
      </c>
      <c r="H14" s="253"/>
      <c r="I14" s="253">
        <v>0</v>
      </c>
      <c r="J14" s="253">
        <v>0</v>
      </c>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813667</v>
      </c>
      <c r="D16" s="249">
        <f>D17+D26</f>
        <v>450736</v>
      </c>
      <c r="E16" s="249">
        <f aca="true" t="shared" si="1" ref="E16:N16">E17+E26</f>
        <v>311481</v>
      </c>
      <c r="F16" s="249">
        <f>F17+F26</f>
        <v>0</v>
      </c>
      <c r="G16" s="249">
        <f t="shared" si="1"/>
        <v>311481</v>
      </c>
      <c r="H16" s="249">
        <f t="shared" si="1"/>
        <v>0</v>
      </c>
      <c r="I16" s="249">
        <f t="shared" si="1"/>
        <v>12486</v>
      </c>
      <c r="J16" s="249">
        <f t="shared" si="1"/>
        <v>38964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781768</v>
      </c>
      <c r="D17" s="249">
        <f>SUM(D18:D25)</f>
        <v>441803</v>
      </c>
      <c r="E17" s="250">
        <f>F17+G17</f>
        <v>290105</v>
      </c>
      <c r="F17" s="249">
        <f>SUM(F18:F25)</f>
        <v>0</v>
      </c>
      <c r="G17" s="249">
        <f aca="true" t="shared" si="2" ref="G17:N17">SUM(G18:G25)</f>
        <v>290105</v>
      </c>
      <c r="H17" s="249">
        <f t="shared" si="2"/>
        <v>0</v>
      </c>
      <c r="I17" s="249">
        <f t="shared" si="2"/>
        <v>10896</v>
      </c>
      <c r="J17" s="249">
        <f t="shared" si="2"/>
        <v>38964</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172779</v>
      </c>
      <c r="D18" s="254">
        <v>165327</v>
      </c>
      <c r="E18" s="250">
        <f>F18+G18</f>
        <v>5478</v>
      </c>
      <c r="F18" s="254"/>
      <c r="G18" s="254">
        <v>5478</v>
      </c>
      <c r="H18" s="254">
        <v>0</v>
      </c>
      <c r="I18" s="254">
        <v>1974</v>
      </c>
      <c r="J18" s="254">
        <v>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608989</v>
      </c>
      <c r="D21" s="254">
        <v>276476</v>
      </c>
      <c r="E21" s="250">
        <f t="shared" si="4"/>
        <v>284627</v>
      </c>
      <c r="F21" s="254"/>
      <c r="G21" s="254">
        <v>284627</v>
      </c>
      <c r="H21" s="254"/>
      <c r="I21" s="254">
        <v>8922</v>
      </c>
      <c r="J21" s="254">
        <v>38964</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31899</v>
      </c>
      <c r="D26" s="253">
        <v>8933</v>
      </c>
      <c r="E26" s="250">
        <f t="shared" si="4"/>
        <v>21376</v>
      </c>
      <c r="F26" s="253">
        <v>0</v>
      </c>
      <c r="G26" s="253">
        <v>21376</v>
      </c>
      <c r="H26" s="253"/>
      <c r="I26" s="253">
        <v>1590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22.10105811442781</v>
      </c>
      <c r="D27" s="230">
        <f aca="true" t="shared" si="5" ref="D27:N27">(D18+D19+D20)/D17*100</f>
        <v>37.420977222879884</v>
      </c>
      <c r="E27" s="230">
        <f t="shared" si="5"/>
        <v>1.8882818289929506</v>
      </c>
      <c r="F27" s="230" t="e">
        <f t="shared" si="5"/>
        <v>#DIV/0!</v>
      </c>
      <c r="G27" s="230">
        <f t="shared" si="5"/>
        <v>1.8882818289929506</v>
      </c>
      <c r="H27" s="230" t="e">
        <f t="shared" si="5"/>
        <v>#DIV/0!</v>
      </c>
      <c r="I27" s="230">
        <f t="shared" si="5"/>
        <v>18.116740088105725</v>
      </c>
      <c r="J27" s="230">
        <f t="shared" si="5"/>
        <v>0</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5" t="s">
        <v>10</v>
      </c>
      <c r="K28" s="695"/>
      <c r="L28" s="695"/>
      <c r="M28" s="695"/>
      <c r="O28" s="257"/>
      <c r="P28" s="257"/>
      <c r="Q28" s="257"/>
      <c r="R28" s="257"/>
      <c r="S28" s="257"/>
      <c r="T28" s="257"/>
      <c r="U28" s="257"/>
      <c r="V28" s="257"/>
      <c r="W28" s="257"/>
    </row>
    <row r="29" spans="1:16" s="100" customFormat="1" ht="21.75" customHeight="1">
      <c r="A29" s="195"/>
      <c r="B29" s="127"/>
      <c r="C29" s="127"/>
      <c r="D29" s="127"/>
      <c r="E29" s="127"/>
      <c r="F29" s="127"/>
      <c r="G29" s="127"/>
      <c r="H29" s="127"/>
      <c r="I29" s="706"/>
      <c r="J29" s="706"/>
      <c r="K29" s="127"/>
      <c r="L29" s="127"/>
      <c r="M29" s="127"/>
      <c r="N29" s="127"/>
      <c r="O29" s="127"/>
      <c r="P29" s="127"/>
    </row>
    <row r="30" spans="1:10" s="100" customFormat="1" ht="21.75" customHeight="1">
      <c r="A30" s="707"/>
      <c r="B30" s="707"/>
      <c r="C30" s="121"/>
      <c r="D30" s="121"/>
      <c r="E30" s="121"/>
      <c r="I30" s="707"/>
      <c r="J30" s="707"/>
    </row>
    <row r="31" spans="1:10" s="100" customFormat="1" ht="21.75" customHeight="1">
      <c r="A31" s="707"/>
      <c r="B31" s="707"/>
      <c r="C31" s="121"/>
      <c r="D31" s="121"/>
      <c r="E31" s="121"/>
      <c r="F31" s="100" t="s">
        <v>5</v>
      </c>
      <c r="I31" s="708"/>
      <c r="J31" s="708"/>
    </row>
    <row r="32" spans="1:10" s="100" customFormat="1" ht="21.75" customHeight="1">
      <c r="A32" s="122"/>
      <c r="B32" s="123"/>
      <c r="C32" s="121"/>
      <c r="D32" s="121" t="s">
        <v>5</v>
      </c>
      <c r="E32" s="121"/>
      <c r="I32" s="707"/>
      <c r="J32" s="707"/>
    </row>
    <row r="33" s="100" customFormat="1" ht="19.5" customHeight="1">
      <c r="A33" s="124"/>
    </row>
    <row r="34" spans="1:13" ht="24" customHeight="1">
      <c r="A34" s="709"/>
      <c r="B34" s="709"/>
      <c r="C34" s="100"/>
      <c r="D34" s="100"/>
      <c r="E34" s="100"/>
      <c r="F34" s="100"/>
      <c r="G34" s="100"/>
      <c r="H34" s="100"/>
      <c r="I34" s="709"/>
      <c r="J34" s="709"/>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7.25" customHeight="1">
      <c r="A38" s="710"/>
      <c r="B38" s="710"/>
      <c r="C38" s="100"/>
      <c r="D38" s="100"/>
      <c r="E38" s="100"/>
      <c r="F38" s="100"/>
      <c r="G38" s="100"/>
      <c r="H38" s="100"/>
      <c r="I38" s="710"/>
      <c r="J38" s="710"/>
      <c r="K38" s="100"/>
      <c r="L38" s="100"/>
      <c r="M38" s="100"/>
    </row>
    <row r="39" spans="1:13" ht="15">
      <c r="A39" s="124"/>
      <c r="B39" s="100"/>
      <c r="C39" s="100"/>
      <c r="D39" s="100"/>
      <c r="E39" s="100"/>
      <c r="F39" s="100"/>
      <c r="G39" s="100"/>
      <c r="H39" s="100"/>
      <c r="I39" s="710"/>
      <c r="J39" s="710"/>
      <c r="K39" s="100"/>
      <c r="L39" s="100"/>
      <c r="M39" s="100"/>
    </row>
    <row r="40" spans="1:13" ht="15">
      <c r="A40" s="124"/>
      <c r="B40" s="100"/>
      <c r="C40" s="100"/>
      <c r="D40" s="100"/>
      <c r="E40" s="100"/>
      <c r="F40" s="100"/>
      <c r="G40" s="100"/>
      <c r="H40" s="100"/>
      <c r="I40" s="305"/>
      <c r="J40" s="305"/>
      <c r="K40" s="100"/>
      <c r="L40" s="100"/>
      <c r="M40" s="100"/>
    </row>
    <row r="41" spans="1:13" ht="17.25">
      <c r="A41" s="124"/>
      <c r="B41" s="709"/>
      <c r="C41" s="709"/>
      <c r="D41" s="709"/>
      <c r="E41" s="709"/>
      <c r="F41" s="709"/>
      <c r="G41" s="306"/>
      <c r="H41" s="306"/>
      <c r="I41" s="100"/>
      <c r="J41" s="100"/>
      <c r="K41" s="100"/>
      <c r="L41" s="100"/>
      <c r="M41" s="100"/>
    </row>
    <row r="42" spans="1:13" ht="15.75">
      <c r="A42" s="124"/>
      <c r="B42" s="710"/>
      <c r="C42" s="710"/>
      <c r="D42" s="710"/>
      <c r="E42" s="710"/>
      <c r="F42" s="710"/>
      <c r="G42" s="305"/>
      <c r="H42" s="305"/>
      <c r="I42" s="100"/>
      <c r="J42" s="100"/>
      <c r="K42" s="126"/>
      <c r="L42" s="126"/>
      <c r="M42" s="126"/>
    </row>
    <row r="43" spans="1:13" ht="15">
      <c r="A43" s="124"/>
      <c r="B43" s="710"/>
      <c r="C43" s="710"/>
      <c r="D43" s="710"/>
      <c r="E43" s="710"/>
      <c r="F43" s="710"/>
      <c r="G43" s="305"/>
      <c r="H43" s="305"/>
      <c r="I43" s="100"/>
      <c r="J43" s="100"/>
      <c r="K43" s="100"/>
      <c r="L43" s="100"/>
      <c r="M43" s="100"/>
    </row>
    <row r="44" spans="1:13" ht="15">
      <c r="A44" s="124"/>
      <c r="B44" s="710"/>
      <c r="C44" s="710"/>
      <c r="D44" s="710"/>
      <c r="E44" s="710"/>
      <c r="F44" s="710"/>
      <c r="G44" s="305"/>
      <c r="H44" s="305"/>
      <c r="I44" s="100"/>
      <c r="J44" s="100"/>
      <c r="K44" s="100"/>
      <c r="L44" s="100"/>
      <c r="M44" s="100"/>
    </row>
    <row r="45" spans="1:13" ht="15">
      <c r="A45" s="124"/>
      <c r="B45" s="710"/>
      <c r="C45" s="710"/>
      <c r="D45" s="710"/>
      <c r="E45" s="710"/>
      <c r="F45" s="710"/>
      <c r="G45" s="305"/>
      <c r="H45" s="305"/>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39"/>
  <sheetViews>
    <sheetView zoomScalePageLayoutView="0" workbookViewId="0" topLeftCell="A1">
      <selection activeCell="C5" sqref="C5:C13"/>
    </sheetView>
  </sheetViews>
  <sheetFormatPr defaultColWidth="9.00390625" defaultRowHeight="15.75"/>
  <cols>
    <col min="1" max="1" width="4.25390625" style="139" customWidth="1"/>
    <col min="2" max="2" width="76.75390625" style="139" customWidth="1"/>
    <col min="3" max="3" width="60.2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IF(SUM(C5:C13)='M4'!C21,SUM(C5:C13),"SAI")</f>
        <v>12207255</v>
      </c>
    </row>
    <row r="5" spans="1:3" s="132" customFormat="1" ht="13.5" customHeight="1">
      <c r="A5" s="134" t="s">
        <v>41</v>
      </c>
      <c r="B5" s="140" t="s">
        <v>132</v>
      </c>
      <c r="C5" s="221">
        <f>'M4PT-Cuc'!C5+'M4PT-VThuy'!C5+'M4PT-PH'!C5+'M4PT-CTA'!C5+'M4PT-VThanh'!C5+'M4PT-CT'!C5+'M4PT-NB'!C5+'M4PT-TXLM'!C5+'M4PT-HLM'!C5</f>
        <v>138325</v>
      </c>
    </row>
    <row r="6" spans="1:3" s="132" customFormat="1" ht="13.5" customHeight="1">
      <c r="A6" s="134" t="s">
        <v>42</v>
      </c>
      <c r="B6" s="140" t="s">
        <v>134</v>
      </c>
      <c r="C6" s="221">
        <f>'M4PT-Cuc'!C6+'M4PT-VThuy'!C6+'M4PT-PH'!C6+'M4PT-CTA'!C6+'M4PT-VThanh'!C6+'M4PT-CT'!C6+'M4PT-NB'!C6+'M4PT-TXLM'!C6+'M4PT-HLM'!C6</f>
        <v>2549689</v>
      </c>
    </row>
    <row r="7" spans="1:3" s="132" customFormat="1" ht="13.5" customHeight="1">
      <c r="A7" s="134" t="s">
        <v>105</v>
      </c>
      <c r="B7" s="140" t="s">
        <v>144</v>
      </c>
      <c r="C7" s="221">
        <f>'M4PT-Cuc'!C7+'M4PT-VThuy'!C7+'M4PT-PH'!C7+'M4PT-CTA'!C7+'M4PT-VThanh'!C7+'M4PT-CT'!C7+'M4PT-NB'!C7+'M4PT-TXLM'!C7+'M4PT-HLM'!C7</f>
        <v>7412655</v>
      </c>
    </row>
    <row r="8" spans="1:3" s="132" customFormat="1" ht="13.5" customHeight="1">
      <c r="A8" s="134" t="s">
        <v>107</v>
      </c>
      <c r="B8" s="140" t="s">
        <v>136</v>
      </c>
      <c r="C8" s="221">
        <f>'M4PT-Cuc'!C8+'M4PT-VThuy'!C8+'M4PT-PH'!C8+'M4PT-CTA'!C8+'M4PT-VThanh'!C8+'M4PT-CT'!C8+'M4PT-NB'!C8+'M4PT-TXLM'!C8+'M4PT-HLM'!C8</f>
        <v>2106586</v>
      </c>
    </row>
    <row r="9" spans="1:3" s="132" customFormat="1" ht="13.5" customHeight="1">
      <c r="A9" s="134" t="s">
        <v>109</v>
      </c>
      <c r="B9" s="140" t="s">
        <v>120</v>
      </c>
      <c r="C9" s="221">
        <f>'M4PT-Cuc'!C9+'M4PT-VThuy'!C9+'M4PT-PH'!C9+'M4PT-CTA'!C9+'M4PT-VThanh'!C9+'M4PT-CT'!C9+'M4PT-NB'!C9+'M4PT-TXLM'!C9+'M4PT-HLM'!C9</f>
        <v>0</v>
      </c>
    </row>
    <row r="10" spans="1:3" s="132" customFormat="1" ht="13.5" customHeight="1">
      <c r="A10" s="134" t="s">
        <v>111</v>
      </c>
      <c r="B10" s="140" t="s">
        <v>157</v>
      </c>
      <c r="C10" s="221">
        <f>'M4PT-Cuc'!C10+'M4PT-VThuy'!C10+'M4PT-PH'!C10+'M4PT-CTA'!C10+'M4PT-VThanh'!C10+'M4PT-CT'!C10+'M4PT-NB'!C10+'M4PT-TXLM'!C10+'M4PT-HLM'!C10</f>
        <v>0</v>
      </c>
    </row>
    <row r="11" spans="1:3" s="132" customFormat="1" ht="13.5" customHeight="1">
      <c r="A11" s="134" t="s">
        <v>113</v>
      </c>
      <c r="B11" s="140" t="s">
        <v>122</v>
      </c>
      <c r="C11" s="221">
        <f>'M4PT-Cuc'!C11+'M4PT-VThuy'!C11+'M4PT-PH'!C11+'M4PT-CTA'!C11+'M4PT-VThanh'!C11+'M4PT-CT'!C11+'M4PT-NB'!C11+'M4PT-TXLM'!C11+'M4PT-HLM'!C11</f>
        <v>0</v>
      </c>
    </row>
    <row r="12" spans="1:3" s="133" customFormat="1" ht="13.5" customHeight="1">
      <c r="A12" s="134" t="s">
        <v>158</v>
      </c>
      <c r="B12" s="140" t="s">
        <v>159</v>
      </c>
      <c r="C12" s="221">
        <f>'M4PT-Cuc'!C12+'M4PT-VThuy'!C12+'M4PT-PH'!C12+'M4PT-CTA'!C12+'M4PT-VThanh'!C12+'M4PT-CT'!C12+'M4PT-NB'!C12+'M4PT-TXLM'!C12+'M4PT-HLM'!C12</f>
        <v>0</v>
      </c>
    </row>
    <row r="13" spans="1:3" s="133" customFormat="1" ht="13.5" customHeight="1">
      <c r="A13" s="134" t="s">
        <v>226</v>
      </c>
      <c r="B13" s="223" t="s">
        <v>124</v>
      </c>
      <c r="C13" s="221">
        <f>'M4PT-Cuc'!C13+'M4PT-VThuy'!C13+'M4PT-PH'!C13+'M4PT-CTA'!C13+'M4PT-VThanh'!C13+'M4PT-CT'!C13+'M4PT-NB'!C13+'M4PT-TXLM'!C13+'M4PT-HLM'!C13</f>
        <v>0</v>
      </c>
    </row>
    <row r="14" spans="1:3" s="133" customFormat="1" ht="13.5" customHeight="1">
      <c r="A14" s="130" t="s">
        <v>40</v>
      </c>
      <c r="B14" s="131" t="s">
        <v>222</v>
      </c>
      <c r="C14" s="228">
        <f>IF(SUM(C15:C16)='M4'!C22,SUM(C15:C16),"SAI")</f>
        <v>92692</v>
      </c>
    </row>
    <row r="15" spans="1:3" s="133" customFormat="1" ht="13.5" customHeight="1">
      <c r="A15" s="134" t="s">
        <v>43</v>
      </c>
      <c r="B15" s="140" t="s">
        <v>160</v>
      </c>
      <c r="C15" s="221">
        <f>'M4PT-Cuc'!C15+'M4PT-VThuy'!C15+'M4PT-PH'!C15+'M4PT-CTA'!C15+'M4PT-VThanh'!C15+'M4PT-CT'!C15+'M4PT-NB'!C15+'M4PT-TXLM'!C15+'M4PT-HLM'!C15</f>
        <v>92692</v>
      </c>
    </row>
    <row r="16" spans="1:3" s="133" customFormat="1" ht="13.5" customHeight="1">
      <c r="A16" s="134" t="s">
        <v>44</v>
      </c>
      <c r="B16" s="140" t="s">
        <v>124</v>
      </c>
      <c r="C16" s="221">
        <f>'M4PT-Cuc'!C16+'M4PT-VThuy'!C16+'M4PT-PH'!C16+'M4PT-CTA'!C16+'M4PT-VThanh'!C16+'M4PT-CT'!C16+'M4PT-NB'!C16+'M4PT-TXLM'!C16+'M4PT-HLM'!C16</f>
        <v>0</v>
      </c>
    </row>
    <row r="17" spans="1:3" ht="13.5" customHeight="1">
      <c r="A17" s="130" t="s">
        <v>45</v>
      </c>
      <c r="B17" s="145" t="s">
        <v>114</v>
      </c>
      <c r="C17" s="228">
        <f>IF(SUM(C18:C20)='M4'!C24,SUM(C18:C20),"SAI")</f>
        <v>16581137</v>
      </c>
    </row>
    <row r="18" spans="1:3" ht="13.5" customHeight="1">
      <c r="A18" s="134" t="s">
        <v>125</v>
      </c>
      <c r="B18" s="140" t="s">
        <v>161</v>
      </c>
      <c r="C18" s="221">
        <f>'M4PT-Cuc'!C18+'M4PT-VThuy'!C18+'M4PT-PH'!C18+'M4PT-CTA'!C18+'M4PT-VThanh'!C18+'M4PT-CT'!C18+'M4PT-NB'!C18+'M4PT-TXLM'!C18+'M4PT-HLM'!C18</f>
        <v>998842</v>
      </c>
    </row>
    <row r="19" spans="1:3" s="132" customFormat="1" ht="13.5" customHeight="1">
      <c r="A19" s="134" t="s">
        <v>127</v>
      </c>
      <c r="B19" s="140" t="s">
        <v>128</v>
      </c>
      <c r="C19" s="221">
        <f>'M4PT-Cuc'!C19+'M4PT-VThuy'!C19+'M4PT-PH'!C19+'M4PT-CTA'!C19+'M4PT-VThanh'!C19+'M4PT-CT'!C19+'M4PT-NB'!C19+'M4PT-TXLM'!C19+'M4PT-HLM'!C19</f>
        <v>15412839</v>
      </c>
    </row>
    <row r="20" spans="1:3" s="132" customFormat="1" ht="13.5" customHeight="1">
      <c r="A20" s="134" t="s">
        <v>129</v>
      </c>
      <c r="B20" s="78" t="s">
        <v>130</v>
      </c>
      <c r="C20" s="221">
        <f>'M4PT-Cuc'!C20+'M4PT-VThuy'!C20+'M4PT-PH'!C20+'M4PT-CTA'!C20+'M4PT-VThanh'!C20+'M4PT-CT'!C20+'M4PT-NB'!C20+'M4PT-TXLM'!C20+'M4PT-HLM'!C20</f>
        <v>169456</v>
      </c>
    </row>
    <row r="21" spans="1:3" s="132" customFormat="1" ht="14.25" customHeight="1">
      <c r="A21" s="134" t="s">
        <v>61</v>
      </c>
      <c r="B21" s="131" t="s">
        <v>217</v>
      </c>
      <c r="C21" s="225">
        <f>IF(SUM(C22:C28)='M4'!C19,SUM(C22:C28),"SAI")</f>
        <v>5021781</v>
      </c>
    </row>
    <row r="22" spans="1:3" s="132" customFormat="1" ht="13.5" customHeight="1">
      <c r="A22" s="134" t="s">
        <v>131</v>
      </c>
      <c r="B22" s="140" t="s">
        <v>132</v>
      </c>
      <c r="C22" s="221">
        <f>'M4PT-Cuc'!C22+'M4PT-VThuy'!C22+'M4PT-PH'!C22+'M4PT-CTA'!C22+'M4PT-VThanh'!C22+'M4PT-CT'!C22+'M4PT-NB'!C22+'M4PT-TXLM'!C22+'M4PT-HLM'!C22</f>
        <v>440</v>
      </c>
    </row>
    <row r="23" spans="1:3" s="132" customFormat="1" ht="13.5" customHeight="1">
      <c r="A23" s="134" t="s">
        <v>133</v>
      </c>
      <c r="B23" s="140" t="s">
        <v>134</v>
      </c>
      <c r="C23" s="221">
        <f>'M4PT-Cuc'!C23+'M4PT-VThuy'!C23+'M4PT-PH'!C23+'M4PT-CTA'!C23+'M4PT-VThanh'!C23+'M4PT-CT'!C23+'M4PT-NB'!C23+'M4PT-TXLM'!C23+'M4PT-HLM'!C23</f>
        <v>1415340</v>
      </c>
    </row>
    <row r="24" spans="1:3" s="132" customFormat="1" ht="13.5" customHeight="1">
      <c r="A24" s="134" t="s">
        <v>135</v>
      </c>
      <c r="B24" s="140" t="s">
        <v>162</v>
      </c>
      <c r="C24" s="221">
        <f>'M4PT-Cuc'!C24+'M4PT-VThuy'!C24+'M4PT-PH'!C24+'M4PT-CTA'!C24+'M4PT-VThanh'!C24+'M4PT-CT'!C24+'M4PT-NB'!C24+'M4PT-TXLM'!C24+'M4PT-HLM'!C24</f>
        <v>3606001</v>
      </c>
    </row>
    <row r="25" spans="1:3" s="132" customFormat="1" ht="13.5" customHeight="1">
      <c r="A25" s="134" t="s">
        <v>137</v>
      </c>
      <c r="B25" s="140" t="s">
        <v>119</v>
      </c>
      <c r="C25" s="221">
        <f>'M4PT-Cuc'!C25+'M4PT-VThuy'!C25+'M4PT-PH'!C25+'M4PT-CTA'!C25+'M4PT-VThanh'!C25+'M4PT-CT'!C25+'M4PT-NB'!C25+'M4PT-TXLM'!C25+'M4PT-HLM'!C25</f>
        <v>0</v>
      </c>
    </row>
    <row r="26" spans="1:3" s="132" customFormat="1" ht="13.5" customHeight="1">
      <c r="A26" s="134" t="s">
        <v>138</v>
      </c>
      <c r="B26" s="140" t="s">
        <v>163</v>
      </c>
      <c r="C26" s="221">
        <f>'M4PT-Cuc'!C26+'M4PT-VThuy'!C26+'M4PT-PH'!C26+'M4PT-CTA'!C26+'M4PT-VThanh'!C26+'M4PT-CT'!C26+'M4PT-NB'!C26+'M4PT-TXLM'!C26+'M4PT-HLM'!C26</f>
        <v>0</v>
      </c>
    </row>
    <row r="27" spans="1:3" s="132" customFormat="1" ht="13.5" customHeight="1">
      <c r="A27" s="134" t="s">
        <v>139</v>
      </c>
      <c r="B27" s="140" t="s">
        <v>122</v>
      </c>
      <c r="C27" s="221">
        <f>'M4PT-Cuc'!C27+'M4PT-VThuy'!C27+'M4PT-PH'!C27+'M4PT-CTA'!C27+'M4PT-VThanh'!C27+'M4PT-CT'!C27+'M4PT-NB'!C27+'M4PT-TXLM'!C27+'M4PT-HLM'!C27</f>
        <v>0</v>
      </c>
    </row>
    <row r="28" spans="1:3" s="132" customFormat="1" ht="13.5" customHeight="1">
      <c r="A28" s="134" t="s">
        <v>164</v>
      </c>
      <c r="B28" s="140" t="s">
        <v>165</v>
      </c>
      <c r="C28" s="221">
        <f>'M4PT-Cuc'!C28+'M4PT-VThuy'!C28+'M4PT-PH'!C28+'M4PT-CTA'!C28+'M4PT-VThanh'!C28+'M4PT-CT'!C28+'M4PT-NB'!C28+'M4PT-TXLM'!C28+'M4PT-HLM'!C28</f>
        <v>0</v>
      </c>
    </row>
    <row r="29" spans="1:3" s="132" customFormat="1" ht="13.5" customHeight="1">
      <c r="A29" s="130" t="s">
        <v>62</v>
      </c>
      <c r="B29" s="131" t="s">
        <v>223</v>
      </c>
      <c r="C29" s="225">
        <f>IF(SUM(C30:C32)='M4'!C25,SUM(C30:C32),"SAI")</f>
        <v>8269601</v>
      </c>
    </row>
    <row r="30" spans="1:3" ht="13.5" customHeight="1">
      <c r="A30" s="134" t="s">
        <v>141</v>
      </c>
      <c r="B30" s="140" t="s">
        <v>132</v>
      </c>
      <c r="C30" s="221">
        <f>'M4PT-Cuc'!C30+'M4PT-VThuy'!C30+'M4PT-PH'!C30+'M4PT-CTA'!C30+'M4PT-VThanh'!C30+'M4PT-CT'!C30+'M4PT-NB'!C30+'M4PT-TXLM'!C30+'M4PT-HLM'!C30</f>
        <v>8269601</v>
      </c>
    </row>
    <row r="31" spans="1:3" s="132" customFormat="1" ht="13.5" customHeight="1">
      <c r="A31" s="134" t="s">
        <v>142</v>
      </c>
      <c r="B31" s="140" t="s">
        <v>134</v>
      </c>
      <c r="C31" s="221">
        <f>'M4PT-Cuc'!C31+'M4PT-VThuy'!C31+'M4PT-PH'!C31+'M4PT-CTA'!C31+'M4PT-VThanh'!C31+'M4PT-CT'!C31+'M4PT-NB'!C31+'M4PT-TXLM'!C31+'M4PT-HLM'!C31</f>
        <v>0</v>
      </c>
    </row>
    <row r="32" spans="1:3" s="132" customFormat="1" ht="13.5" customHeight="1">
      <c r="A32" s="134" t="s">
        <v>143</v>
      </c>
      <c r="B32" s="140" t="s">
        <v>162</v>
      </c>
      <c r="C32" s="221">
        <f>'M4PT-Cuc'!C32+'M4PT-VThuy'!C32+'M4PT-PH'!C32+'M4PT-CTA'!C32+'M4PT-VThanh'!C32+'M4PT-CT'!C32+'M4PT-NB'!C32+'M4PT-TXLM'!C32+'M4PT-HLM'!C32</f>
        <v>0</v>
      </c>
    </row>
    <row r="33" spans="1:3" s="132" customFormat="1" ht="33">
      <c r="A33" s="142"/>
      <c r="B33" s="335" t="s">
        <v>232</v>
      </c>
      <c r="C33" s="336" t="s">
        <v>234</v>
      </c>
    </row>
    <row r="34" spans="1:3" s="132" customFormat="1" ht="15.75">
      <c r="A34" s="142"/>
      <c r="B34" s="328" t="s">
        <v>237</v>
      </c>
      <c r="C34" s="204" t="s">
        <v>235</v>
      </c>
    </row>
    <row r="35" spans="1:3" s="132" customFormat="1" ht="15.75">
      <c r="A35" s="142"/>
      <c r="B35" s="330"/>
      <c r="C35" s="4"/>
    </row>
    <row r="36" spans="1:3" s="132" customFormat="1" ht="15.75">
      <c r="A36" s="142"/>
      <c r="B36" s="77"/>
      <c r="C36" s="77"/>
    </row>
    <row r="37" spans="1:3" s="132" customFormat="1" ht="15.75">
      <c r="A37" s="142"/>
      <c r="B37" s="77"/>
      <c r="C37" s="77"/>
    </row>
    <row r="38" spans="1:3" ht="15.75">
      <c r="A38" s="146"/>
      <c r="B38" s="77"/>
      <c r="C38" s="77"/>
    </row>
    <row r="39" spans="2:3" ht="16.5">
      <c r="B39" s="334" t="s">
        <v>238</v>
      </c>
      <c r="C39" s="321" t="s">
        <v>236</v>
      </c>
    </row>
  </sheetData>
  <sheetProtection/>
  <mergeCells count="3">
    <mergeCell ref="A1:C1"/>
    <mergeCell ref="A2:B2"/>
    <mergeCell ref="A3:B3"/>
  </mergeCells>
  <printOptions/>
  <pageMargins left="0.55" right="0.2" top="0.58" bottom="0.28" header="0.46" footer="0.3"/>
  <pageSetup horizontalDpi="600" verticalDpi="600" orientation="landscape" paperSize="9" scale="90" r:id="rId2"/>
  <drawing r:id="rId1"/>
</worksheet>
</file>

<file path=xl/worksheets/sheet90.xml><?xml version="1.0" encoding="utf-8"?>
<worksheet xmlns="http://schemas.openxmlformats.org/spreadsheetml/2006/main" xmlns:r="http://schemas.openxmlformats.org/officeDocument/2006/relationships">
  <dimension ref="A1:D41"/>
  <sheetViews>
    <sheetView zoomScalePageLayoutView="0" workbookViewId="0" topLeftCell="A7">
      <selection activeCell="L24" sqref="L2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1" t="s">
        <v>184</v>
      </c>
      <c r="B1" s="712"/>
      <c r="C1" s="712"/>
    </row>
    <row r="2" spans="1:3" ht="21.75" customHeight="1">
      <c r="A2" s="713" t="s">
        <v>58</v>
      </c>
      <c r="B2" s="714"/>
      <c r="C2" s="128" t="s">
        <v>212</v>
      </c>
    </row>
    <row r="3" spans="1:3" ht="12.75" customHeight="1">
      <c r="A3" s="715" t="s">
        <v>8</v>
      </c>
      <c r="B3" s="716"/>
      <c r="C3" s="129">
        <v>1</v>
      </c>
    </row>
    <row r="4" spans="1:3" ht="14.25" customHeight="1">
      <c r="A4" s="130" t="s">
        <v>39</v>
      </c>
      <c r="B4" s="131" t="s">
        <v>220</v>
      </c>
      <c r="C4" s="225">
        <f>IF(SUM(C5:C11)='M3-HLM'!C22,SUM(C5:C11),"SAI")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IF(SUM(C13:C14)='M3-HLM'!C23,SUM(C13:C14),"SAI")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IF(SUM(C16:C18)='M3-HLM'!C25,SUM(C16:C18),"SAI")</f>
        <v>0</v>
      </c>
    </row>
    <row r="16" spans="1:3" ht="14.25" customHeight="1">
      <c r="A16" s="134" t="s">
        <v>125</v>
      </c>
      <c r="B16" s="140" t="s">
        <v>161</v>
      </c>
      <c r="C16" s="221"/>
    </row>
    <row r="17" spans="1:3" s="132" customFormat="1" ht="14.25" customHeight="1">
      <c r="A17" s="134" t="s">
        <v>127</v>
      </c>
      <c r="B17" s="140" t="s">
        <v>128</v>
      </c>
      <c r="C17" s="222">
        <v>0</v>
      </c>
    </row>
    <row r="18" spans="1:3" s="132" customFormat="1" ht="14.25" customHeight="1">
      <c r="A18" s="134" t="s">
        <v>129</v>
      </c>
      <c r="B18" s="78" t="s">
        <v>130</v>
      </c>
      <c r="C18" s="222"/>
    </row>
    <row r="19" spans="1:3" s="132" customFormat="1" ht="14.25" customHeight="1">
      <c r="A19" s="130" t="s">
        <v>61</v>
      </c>
      <c r="B19" s="131" t="s">
        <v>217</v>
      </c>
      <c r="C19" s="224">
        <f>IF(SUM(C20:C25)='M3-HLM'!C19,SUM(C20:C25),"SAI")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IF(SUM(C27:C29)='M3-HLM'!C26,SUM(C27:C29),"SAI")</f>
        <v>31899</v>
      </c>
    </row>
    <row r="27" spans="1:3" s="132" customFormat="1" ht="14.25" customHeight="1">
      <c r="A27" s="134" t="s">
        <v>141</v>
      </c>
      <c r="B27" s="140" t="s">
        <v>132</v>
      </c>
      <c r="C27" s="222">
        <v>31899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300"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Q62"/>
  <sheetViews>
    <sheetView zoomScalePageLayoutView="0" workbookViewId="0" topLeftCell="A5">
      <selection activeCell="L24" sqref="L2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 width="18.00390625" style="97" customWidth="1"/>
    <col min="17" max="16384" width="9.00390625" style="97" customWidth="1"/>
  </cols>
  <sheetData>
    <row r="1" spans="1:17" ht="24.75" customHeight="1">
      <c r="A1" s="679" t="s">
        <v>29</v>
      </c>
      <c r="B1" s="679"/>
      <c r="C1" s="304"/>
      <c r="D1" s="680" t="s">
        <v>170</v>
      </c>
      <c r="E1" s="680"/>
      <c r="F1" s="680"/>
      <c r="G1" s="680"/>
      <c r="H1" s="680"/>
      <c r="I1" s="680"/>
      <c r="J1" s="680"/>
      <c r="K1" s="680"/>
      <c r="L1" s="98"/>
      <c r="M1" s="98" t="s">
        <v>185</v>
      </c>
      <c r="N1" s="120"/>
      <c r="O1" s="120"/>
      <c r="P1" s="120"/>
      <c r="Q1" s="120"/>
    </row>
    <row r="2" spans="1:17" ht="16.5" customHeight="1">
      <c r="A2" s="679" t="s">
        <v>213</v>
      </c>
      <c r="B2" s="679"/>
      <c r="C2" s="679"/>
      <c r="D2" s="680" t="s">
        <v>152</v>
      </c>
      <c r="E2" s="680"/>
      <c r="F2" s="680"/>
      <c r="G2" s="680"/>
      <c r="H2" s="680"/>
      <c r="I2" s="680"/>
      <c r="J2" s="680"/>
      <c r="K2" s="680"/>
      <c r="L2" s="101"/>
      <c r="M2" s="101" t="s">
        <v>205</v>
      </c>
      <c r="N2" s="120"/>
      <c r="O2" s="120"/>
      <c r="P2" s="120"/>
      <c r="Q2" s="190"/>
    </row>
    <row r="3" spans="1:17" ht="16.5" customHeight="1">
      <c r="A3" s="679" t="s">
        <v>214</v>
      </c>
      <c r="B3" s="679"/>
      <c r="C3" s="120"/>
      <c r="D3" s="681" t="s">
        <v>16</v>
      </c>
      <c r="E3" s="681"/>
      <c r="F3" s="681"/>
      <c r="G3" s="681"/>
      <c r="H3" s="681"/>
      <c r="I3" s="681"/>
      <c r="J3" s="681"/>
      <c r="K3" s="681"/>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9" t="s">
        <v>57</v>
      </c>
      <c r="B6" s="700"/>
      <c r="C6" s="682" t="s">
        <v>32</v>
      </c>
      <c r="D6" s="682" t="s">
        <v>207</v>
      </c>
      <c r="E6" s="683"/>
      <c r="F6" s="683"/>
      <c r="G6" s="683"/>
      <c r="H6" s="683"/>
      <c r="I6" s="683"/>
      <c r="J6" s="683"/>
      <c r="K6" s="683"/>
      <c r="L6" s="683"/>
      <c r="M6" s="683"/>
      <c r="N6" s="683"/>
      <c r="O6" s="684"/>
      <c r="P6" s="120"/>
      <c r="Q6" s="127"/>
    </row>
    <row r="7" spans="1:17" ht="20.25" customHeight="1">
      <c r="A7" s="701"/>
      <c r="B7" s="702"/>
      <c r="C7" s="705"/>
      <c r="D7" s="717" t="s">
        <v>84</v>
      </c>
      <c r="E7" s="696" t="s">
        <v>85</v>
      </c>
      <c r="F7" s="697"/>
      <c r="G7" s="698"/>
      <c r="H7" s="690" t="s">
        <v>86</v>
      </c>
      <c r="I7" s="690" t="s">
        <v>87</v>
      </c>
      <c r="J7" s="690" t="s">
        <v>178</v>
      </c>
      <c r="K7" s="690" t="s">
        <v>89</v>
      </c>
      <c r="L7" s="690" t="s">
        <v>90</v>
      </c>
      <c r="M7" s="690" t="s">
        <v>91</v>
      </c>
      <c r="N7" s="690" t="s">
        <v>156</v>
      </c>
      <c r="O7" s="690" t="s">
        <v>92</v>
      </c>
      <c r="P7" s="127"/>
      <c r="Q7" s="127"/>
    </row>
    <row r="8" spans="1:17" ht="21.75" customHeight="1">
      <c r="A8" s="701"/>
      <c r="B8" s="702"/>
      <c r="C8" s="705"/>
      <c r="D8" s="717"/>
      <c r="E8" s="686" t="s">
        <v>31</v>
      </c>
      <c r="F8" s="691" t="s">
        <v>9</v>
      </c>
      <c r="G8" s="692"/>
      <c r="H8" s="690"/>
      <c r="I8" s="690"/>
      <c r="J8" s="690"/>
      <c r="K8" s="690"/>
      <c r="L8" s="690"/>
      <c r="M8" s="690"/>
      <c r="N8" s="690"/>
      <c r="O8" s="690"/>
      <c r="P8" s="688"/>
      <c r="Q8" s="688"/>
    </row>
    <row r="9" spans="1:17" ht="39.75" customHeight="1">
      <c r="A9" s="703"/>
      <c r="B9" s="704"/>
      <c r="C9" s="705"/>
      <c r="D9" s="718"/>
      <c r="E9" s="687"/>
      <c r="F9" s="307" t="s">
        <v>93</v>
      </c>
      <c r="G9" s="309" t="s">
        <v>94</v>
      </c>
      <c r="H9" s="687"/>
      <c r="I9" s="687"/>
      <c r="J9" s="687"/>
      <c r="K9" s="687"/>
      <c r="L9" s="687"/>
      <c r="M9" s="687"/>
      <c r="N9" s="687"/>
      <c r="O9" s="687"/>
      <c r="P9" s="308"/>
      <c r="Q9" s="308"/>
    </row>
    <row r="10" spans="1:17" s="148" customFormat="1" ht="11.25" customHeight="1">
      <c r="A10" s="719" t="s">
        <v>33</v>
      </c>
      <c r="B10" s="720"/>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26726918</v>
      </c>
      <c r="D11" s="244">
        <f>D12+D13</f>
        <v>25397283</v>
      </c>
      <c r="E11" s="244">
        <f>F11+G11</f>
        <v>247206</v>
      </c>
      <c r="F11" s="244">
        <f>F12+F13</f>
        <v>0</v>
      </c>
      <c r="G11" s="244">
        <f aca="true" t="shared" si="0" ref="G11:O11">G12+G13</f>
        <v>247206</v>
      </c>
      <c r="H11" s="244">
        <f t="shared" si="0"/>
        <v>0</v>
      </c>
      <c r="I11" s="244">
        <f t="shared" si="0"/>
        <v>217812</v>
      </c>
      <c r="J11" s="244">
        <f t="shared" si="0"/>
        <v>864617</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22921886</v>
      </c>
      <c r="D12" s="247">
        <v>21650701</v>
      </c>
      <c r="E12" s="244">
        <f aca="true" t="shared" si="1" ref="E12:E25">F12+G12</f>
        <v>239656</v>
      </c>
      <c r="F12" s="247"/>
      <c r="G12" s="247">
        <v>239656</v>
      </c>
      <c r="H12" s="247"/>
      <c r="I12" s="247">
        <v>166912</v>
      </c>
      <c r="J12" s="247">
        <v>864617</v>
      </c>
      <c r="K12" s="247"/>
      <c r="L12" s="247"/>
      <c r="M12" s="247"/>
      <c r="N12" s="247"/>
      <c r="O12" s="247"/>
      <c r="P12" s="127">
        <f>C12+C13</f>
        <v>26726918</v>
      </c>
      <c r="Q12" s="127"/>
    </row>
    <row r="13" spans="1:17" ht="21" customHeight="1">
      <c r="A13" s="111">
        <v>2</v>
      </c>
      <c r="B13" s="112" t="s">
        <v>97</v>
      </c>
      <c r="C13" s="244">
        <f>D13+E13+H13+I13+J13+K13+L13+M13+N13+O13</f>
        <v>3805032</v>
      </c>
      <c r="D13" s="247">
        <f>3686619+59963</f>
        <v>3746582</v>
      </c>
      <c r="E13" s="244">
        <f t="shared" si="1"/>
        <v>7550</v>
      </c>
      <c r="F13" s="247"/>
      <c r="G13" s="247">
        <v>7550</v>
      </c>
      <c r="H13" s="247"/>
      <c r="I13" s="247">
        <v>50900</v>
      </c>
      <c r="J13" s="247">
        <v>0</v>
      </c>
      <c r="K13" s="247"/>
      <c r="L13" s="247"/>
      <c r="M13" s="247"/>
      <c r="N13" s="247"/>
      <c r="O13" s="247"/>
      <c r="P13" s="127">
        <f>P12-C16</f>
        <v>0</v>
      </c>
      <c r="Q13" s="127"/>
    </row>
    <row r="14" spans="1:17" ht="21" customHeight="1">
      <c r="A14" s="113" t="s">
        <v>1</v>
      </c>
      <c r="B14" s="114" t="s">
        <v>98</v>
      </c>
      <c r="C14" s="244">
        <f>D14+E14+H14+I14+J14+K14+L14+M14+N14+O14</f>
        <v>0</v>
      </c>
      <c r="D14" s="247"/>
      <c r="E14" s="244">
        <f t="shared" si="1"/>
        <v>0</v>
      </c>
      <c r="F14" s="247"/>
      <c r="G14" s="247">
        <v>0</v>
      </c>
      <c r="H14" s="247">
        <v>0</v>
      </c>
      <c r="I14" s="247">
        <v>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26726918</v>
      </c>
      <c r="D16" s="244">
        <f>D17+D25</f>
        <v>25397283</v>
      </c>
      <c r="E16" s="244">
        <f t="shared" si="1"/>
        <v>247206</v>
      </c>
      <c r="F16" s="244">
        <f>F17+F25</f>
        <v>0</v>
      </c>
      <c r="G16" s="244">
        <f aca="true" t="shared" si="2" ref="G16:O16">G17+G25</f>
        <v>247206</v>
      </c>
      <c r="H16" s="244">
        <f t="shared" si="2"/>
        <v>0</v>
      </c>
      <c r="I16" s="244">
        <f t="shared" si="2"/>
        <v>217812</v>
      </c>
      <c r="J16" s="244">
        <f t="shared" si="2"/>
        <v>864617</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26041384</v>
      </c>
      <c r="D17" s="244">
        <f>SUM(D18:D24)</f>
        <v>24711749</v>
      </c>
      <c r="E17" s="244">
        <f t="shared" si="1"/>
        <v>247206</v>
      </c>
      <c r="F17" s="244">
        <f>SUM(F18:F24)</f>
        <v>0</v>
      </c>
      <c r="G17" s="244">
        <f>SUM(G18:G24)</f>
        <v>247206</v>
      </c>
      <c r="H17" s="244">
        <f>SUM(H18:H24)</f>
        <v>0</v>
      </c>
      <c r="I17" s="244">
        <f aca="true" t="shared" si="3" ref="I17:O17">SUM(I18:I24)</f>
        <v>217812</v>
      </c>
      <c r="J17" s="244">
        <f t="shared" si="3"/>
        <v>864617</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589935</v>
      </c>
      <c r="D18" s="247">
        <f>504387+59963</f>
        <v>564350</v>
      </c>
      <c r="E18" s="244">
        <f t="shared" si="1"/>
        <v>13150</v>
      </c>
      <c r="F18" s="247"/>
      <c r="G18" s="247">
        <v>13150</v>
      </c>
      <c r="H18" s="247"/>
      <c r="I18" s="247">
        <v>12435</v>
      </c>
      <c r="J18" s="247">
        <v>0</v>
      </c>
      <c r="K18" s="247"/>
      <c r="L18" s="247"/>
      <c r="M18" s="247"/>
      <c r="N18" s="247"/>
      <c r="O18" s="247"/>
      <c r="P18" s="127"/>
      <c r="Q18" s="120"/>
    </row>
    <row r="19" spans="1:17" ht="15.75">
      <c r="A19" s="111" t="s">
        <v>42</v>
      </c>
      <c r="B19" s="112" t="s">
        <v>104</v>
      </c>
      <c r="C19" s="244">
        <f t="shared" si="4"/>
        <v>897293</v>
      </c>
      <c r="D19" s="247">
        <v>897293</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24415831</v>
      </c>
      <c r="D20" s="247">
        <v>23111781</v>
      </c>
      <c r="E20" s="244">
        <f t="shared" si="1"/>
        <v>234056</v>
      </c>
      <c r="F20" s="247"/>
      <c r="G20" s="247">
        <v>234056</v>
      </c>
      <c r="H20" s="247"/>
      <c r="I20" s="247">
        <v>205377</v>
      </c>
      <c r="J20" s="247">
        <v>864617</v>
      </c>
      <c r="K20" s="247"/>
      <c r="L20" s="247"/>
      <c r="M20" s="247"/>
      <c r="N20" s="247"/>
      <c r="O20" s="247"/>
      <c r="P20" s="127"/>
      <c r="Q20" s="120"/>
    </row>
    <row r="21" spans="1:17" ht="21" customHeight="1">
      <c r="A21" s="111" t="s">
        <v>107</v>
      </c>
      <c r="B21" s="112" t="s">
        <v>108</v>
      </c>
      <c r="C21" s="244">
        <f t="shared" si="4"/>
        <v>138325</v>
      </c>
      <c r="D21" s="247">
        <v>138325</v>
      </c>
      <c r="E21" s="244">
        <f t="shared" si="1"/>
        <v>0</v>
      </c>
      <c r="F21" s="247"/>
      <c r="G21" s="247"/>
      <c r="H21" s="247"/>
      <c r="I21" s="247">
        <v>0</v>
      </c>
      <c r="J21" s="247">
        <v>0</v>
      </c>
      <c r="K21" s="247"/>
      <c r="L21" s="247"/>
      <c r="M21" s="247"/>
      <c r="N21" s="247"/>
      <c r="O21" s="247"/>
      <c r="P21" s="127"/>
      <c r="Q21" s="120"/>
    </row>
    <row r="22" spans="1:17" ht="21" customHeight="1">
      <c r="A22" s="111" t="s">
        <v>109</v>
      </c>
      <c r="B22" s="112" t="s">
        <v>110</v>
      </c>
      <c r="C22" s="244">
        <f t="shared" si="4"/>
        <v>0</v>
      </c>
      <c r="D22" s="247">
        <v>0</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0</v>
      </c>
      <c r="D24" s="247">
        <v>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685534</v>
      </c>
      <c r="D25" s="247">
        <v>685534</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5.711017509668457</v>
      </c>
      <c r="D26" s="229">
        <f aca="true" t="shared" si="5" ref="D26:O26">(D18+D19)/D17*100</f>
        <v>5.914769529263186</v>
      </c>
      <c r="E26" s="229">
        <f t="shared" si="5"/>
        <v>5.319450175157561</v>
      </c>
      <c r="F26" s="229" t="e">
        <f t="shared" si="5"/>
        <v>#DIV/0!</v>
      </c>
      <c r="G26" s="229">
        <f t="shared" si="5"/>
        <v>5.319450175157561</v>
      </c>
      <c r="H26" s="229" t="e">
        <f t="shared" si="5"/>
        <v>#DIV/0!</v>
      </c>
      <c r="I26" s="229">
        <f t="shared" si="5"/>
        <v>5.709051842873671</v>
      </c>
      <c r="J26" s="229">
        <f t="shared" si="5"/>
        <v>0</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5" t="s">
        <v>10</v>
      </c>
      <c r="K27" s="695"/>
      <c r="L27" s="695"/>
      <c r="M27" s="695"/>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707"/>
      <c r="B29" s="707"/>
      <c r="C29" s="121"/>
      <c r="D29" s="121"/>
      <c r="E29" s="121"/>
      <c r="I29" s="150"/>
      <c r="J29" s="150"/>
    </row>
    <row r="30" spans="1:10" s="100" customFormat="1" ht="21.75" customHeight="1">
      <c r="A30" s="707"/>
      <c r="B30" s="707"/>
      <c r="C30" s="121"/>
      <c r="D30" s="121"/>
      <c r="E30" s="121"/>
      <c r="F30" s="100" t="s">
        <v>5</v>
      </c>
      <c r="I30" s="708"/>
      <c r="J30" s="708"/>
    </row>
    <row r="31" spans="1:10" s="100" customFormat="1" ht="21.75" customHeight="1">
      <c r="A31" s="122"/>
      <c r="B31" s="123"/>
      <c r="C31" s="121"/>
      <c r="D31" s="121" t="s">
        <v>5</v>
      </c>
      <c r="E31" s="121"/>
      <c r="I31" s="707"/>
      <c r="J31" s="707"/>
    </row>
    <row r="32" s="100" customFormat="1" ht="19.5" customHeight="1">
      <c r="A32" s="124"/>
    </row>
    <row r="33" spans="1:13" ht="24" customHeight="1">
      <c r="A33" s="709"/>
      <c r="B33" s="709"/>
      <c r="C33" s="100"/>
      <c r="D33" s="100"/>
      <c r="E33" s="100"/>
      <c r="F33" s="100"/>
      <c r="G33" s="100"/>
      <c r="H33" s="100"/>
      <c r="I33" s="709"/>
      <c r="J33" s="709"/>
      <c r="K33" s="100"/>
      <c r="L33" s="100"/>
      <c r="M33" s="100"/>
    </row>
    <row r="34" spans="1:13" ht="17.25" customHeight="1">
      <c r="A34" s="710"/>
      <c r="B34" s="710"/>
      <c r="C34" s="100"/>
      <c r="D34" s="100"/>
      <c r="E34" s="100"/>
      <c r="F34" s="100"/>
      <c r="G34" s="100"/>
      <c r="H34" s="100"/>
      <c r="I34" s="710"/>
      <c r="J34" s="710"/>
      <c r="K34" s="100"/>
      <c r="L34" s="100"/>
      <c r="M34" s="100"/>
    </row>
    <row r="35" spans="1:13" ht="17.25" customHeight="1">
      <c r="A35" s="710"/>
      <c r="B35" s="710"/>
      <c r="C35" s="100"/>
      <c r="D35" s="100"/>
      <c r="E35" s="100"/>
      <c r="F35" s="100"/>
      <c r="G35" s="100"/>
      <c r="H35" s="100"/>
      <c r="I35" s="710"/>
      <c r="J35" s="710"/>
      <c r="K35" s="100"/>
      <c r="L35" s="100"/>
      <c r="M35" s="100"/>
    </row>
    <row r="36" spans="1:13" ht="17.25" customHeight="1">
      <c r="A36" s="710"/>
      <c r="B36" s="710"/>
      <c r="C36" s="100"/>
      <c r="D36" s="100"/>
      <c r="E36" s="100"/>
      <c r="F36" s="100"/>
      <c r="G36" s="100"/>
      <c r="H36" s="100"/>
      <c r="I36" s="710"/>
      <c r="J36" s="710"/>
      <c r="K36" s="100"/>
      <c r="L36" s="100"/>
      <c r="M36" s="100"/>
    </row>
    <row r="37" spans="1:13" ht="17.25" customHeight="1">
      <c r="A37" s="710"/>
      <c r="B37" s="710"/>
      <c r="C37" s="100"/>
      <c r="D37" s="100"/>
      <c r="E37" s="100"/>
      <c r="F37" s="100"/>
      <c r="G37" s="100"/>
      <c r="H37" s="100"/>
      <c r="I37" s="710"/>
      <c r="J37" s="710"/>
      <c r="K37" s="100"/>
      <c r="L37" s="100"/>
      <c r="M37" s="100"/>
    </row>
    <row r="38" spans="1:13" ht="15">
      <c r="A38" s="124"/>
      <c r="B38" s="100"/>
      <c r="C38" s="100"/>
      <c r="D38" s="100"/>
      <c r="E38" s="100"/>
      <c r="F38" s="100"/>
      <c r="G38" s="100"/>
      <c r="H38" s="100"/>
      <c r="I38" s="710"/>
      <c r="J38" s="710"/>
      <c r="K38" s="100"/>
      <c r="L38" s="100"/>
      <c r="M38" s="100"/>
    </row>
    <row r="39" spans="1:13" ht="15">
      <c r="A39" s="124"/>
      <c r="B39" s="100"/>
      <c r="C39" s="100"/>
      <c r="D39" s="100"/>
      <c r="E39" s="100"/>
      <c r="F39" s="100"/>
      <c r="G39" s="100"/>
      <c r="H39" s="100"/>
      <c r="I39" s="305"/>
      <c r="J39" s="305"/>
      <c r="K39" s="100"/>
      <c r="L39" s="100"/>
      <c r="M39" s="100"/>
    </row>
    <row r="40" spans="1:13" ht="17.25">
      <c r="A40" s="124"/>
      <c r="B40" s="709"/>
      <c r="C40" s="709"/>
      <c r="D40" s="709"/>
      <c r="E40" s="709"/>
      <c r="F40" s="709"/>
      <c r="G40" s="306"/>
      <c r="H40" s="306"/>
      <c r="I40" s="100"/>
      <c r="J40" s="100"/>
      <c r="K40" s="100"/>
      <c r="L40" s="100"/>
      <c r="M40" s="100"/>
    </row>
    <row r="41" spans="1:13" ht="15.75">
      <c r="A41" s="124"/>
      <c r="B41" s="710"/>
      <c r="C41" s="710"/>
      <c r="D41" s="710"/>
      <c r="E41" s="710"/>
      <c r="F41" s="710"/>
      <c r="G41" s="305"/>
      <c r="H41" s="305"/>
      <c r="I41" s="100"/>
      <c r="J41" s="100"/>
      <c r="K41" s="126"/>
      <c r="L41" s="126"/>
      <c r="M41" s="126"/>
    </row>
    <row r="42" spans="1:13" ht="15">
      <c r="A42" s="124"/>
      <c r="B42" s="710"/>
      <c r="C42" s="710"/>
      <c r="D42" s="710"/>
      <c r="E42" s="710"/>
      <c r="F42" s="710"/>
      <c r="G42" s="305"/>
      <c r="H42" s="305"/>
      <c r="I42" s="100"/>
      <c r="J42" s="100"/>
      <c r="K42" s="100"/>
      <c r="L42" s="100"/>
      <c r="M42" s="100"/>
    </row>
    <row r="43" spans="1:13" ht="15">
      <c r="A43" s="124"/>
      <c r="B43" s="710"/>
      <c r="C43" s="710"/>
      <c r="D43" s="710"/>
      <c r="E43" s="710"/>
      <c r="F43" s="710"/>
      <c r="G43" s="305"/>
      <c r="H43" s="305"/>
      <c r="I43" s="100"/>
      <c r="J43" s="100"/>
      <c r="K43" s="100"/>
      <c r="L43" s="100"/>
      <c r="M43" s="100"/>
    </row>
    <row r="44" spans="1:13" ht="15">
      <c r="A44" s="124"/>
      <c r="B44" s="710"/>
      <c r="C44" s="710"/>
      <c r="D44" s="710"/>
      <c r="E44" s="710"/>
      <c r="F44" s="710"/>
      <c r="G44" s="305"/>
      <c r="H44" s="305"/>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92.xml><?xml version="1.0" encoding="utf-8"?>
<worksheet xmlns="http://schemas.openxmlformats.org/spreadsheetml/2006/main" xmlns:r="http://schemas.openxmlformats.org/officeDocument/2006/relationships">
  <dimension ref="A1:C40"/>
  <sheetViews>
    <sheetView zoomScalePageLayoutView="0" workbookViewId="0" topLeftCell="A1">
      <selection activeCell="L24" sqref="L2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1" t="s">
        <v>190</v>
      </c>
      <c r="B1" s="712"/>
      <c r="C1" s="712"/>
    </row>
    <row r="2" spans="1:3" s="173" customFormat="1" ht="26.25" customHeight="1">
      <c r="A2" s="721" t="s">
        <v>58</v>
      </c>
      <c r="B2" s="722"/>
      <c r="C2" s="174" t="s">
        <v>212</v>
      </c>
    </row>
    <row r="3" spans="1:3" ht="12.75" customHeight="1">
      <c r="A3" s="715" t="s">
        <v>8</v>
      </c>
      <c r="B3" s="716"/>
      <c r="C3" s="129">
        <v>1</v>
      </c>
    </row>
    <row r="4" spans="1:3" ht="13.5" customHeight="1">
      <c r="A4" s="130" t="s">
        <v>39</v>
      </c>
      <c r="B4" s="131" t="s">
        <v>221</v>
      </c>
      <c r="C4" s="228">
        <f>IF(SUM(C5:C13)='M4-HLM'!C21,SUM(C5:C13),"SAI")</f>
        <v>138325</v>
      </c>
    </row>
    <row r="5" spans="1:3" s="132" customFormat="1" ht="13.5" customHeight="1">
      <c r="A5" s="134" t="s">
        <v>41</v>
      </c>
      <c r="B5" s="140" t="s">
        <v>132</v>
      </c>
      <c r="C5" s="221">
        <v>138325</v>
      </c>
    </row>
    <row r="6" spans="1:3" s="132" customFormat="1" ht="13.5" customHeight="1">
      <c r="A6" s="134" t="s">
        <v>42</v>
      </c>
      <c r="B6" s="140" t="s">
        <v>134</v>
      </c>
      <c r="C6" s="221"/>
    </row>
    <row r="7" spans="1:3" s="132" customFormat="1" ht="13.5" customHeight="1">
      <c r="A7" s="134" t="s">
        <v>105</v>
      </c>
      <c r="B7" s="140" t="s">
        <v>144</v>
      </c>
      <c r="C7" s="221">
        <v>0</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IF(SUM(C15:C16)='M4-HLM'!C22,SUM(C15:C16),"SAI")</f>
        <v>0</v>
      </c>
    </row>
    <row r="15" spans="1:3" s="133" customFormat="1" ht="13.5" customHeight="1">
      <c r="A15" s="134" t="s">
        <v>43</v>
      </c>
      <c r="B15" s="140" t="s">
        <v>160</v>
      </c>
      <c r="C15" s="227">
        <v>0</v>
      </c>
    </row>
    <row r="16" spans="1:3" s="133" customFormat="1" ht="13.5" customHeight="1">
      <c r="A16" s="134" t="s">
        <v>44</v>
      </c>
      <c r="B16" s="140" t="s">
        <v>124</v>
      </c>
      <c r="C16" s="227"/>
    </row>
    <row r="17" spans="1:3" ht="13.5" customHeight="1">
      <c r="A17" s="130" t="s">
        <v>45</v>
      </c>
      <c r="B17" s="145" t="s">
        <v>114</v>
      </c>
      <c r="C17" s="228">
        <f>IF(SUM(C18:C20)='M4-HLM'!C23,SUM(C18:C20),"SAI")</f>
        <v>0</v>
      </c>
    </row>
    <row r="18" spans="1:3" ht="13.5" customHeight="1">
      <c r="A18" s="134" t="s">
        <v>125</v>
      </c>
      <c r="B18" s="140" t="s">
        <v>161</v>
      </c>
      <c r="C18" s="227"/>
    </row>
    <row r="19" spans="1:3" s="132" customFormat="1" ht="13.5" customHeight="1">
      <c r="A19" s="134" t="s">
        <v>127</v>
      </c>
      <c r="B19" s="140" t="s">
        <v>128</v>
      </c>
      <c r="C19" s="221"/>
    </row>
    <row r="20" spans="1:3" s="132" customFormat="1" ht="13.5" customHeight="1">
      <c r="A20" s="134" t="s">
        <v>129</v>
      </c>
      <c r="B20" s="78" t="s">
        <v>130</v>
      </c>
      <c r="C20" s="221">
        <v>0</v>
      </c>
    </row>
    <row r="21" spans="1:3" s="132" customFormat="1" ht="14.25" customHeight="1">
      <c r="A21" s="134" t="s">
        <v>61</v>
      </c>
      <c r="B21" s="131" t="s">
        <v>217</v>
      </c>
      <c r="C21" s="225">
        <f>IF(SUM(C22:C28)='M4-HLM'!C19,SUM(C22:C28),"SAI")</f>
        <v>897293</v>
      </c>
    </row>
    <row r="22" spans="1:3" s="132" customFormat="1" ht="13.5" customHeight="1">
      <c r="A22" s="134" t="s">
        <v>131</v>
      </c>
      <c r="B22" s="140" t="s">
        <v>132</v>
      </c>
      <c r="C22" s="221"/>
    </row>
    <row r="23" spans="1:3" s="132" customFormat="1" ht="13.5" customHeight="1">
      <c r="A23" s="134" t="s">
        <v>133</v>
      </c>
      <c r="B23" s="140" t="s">
        <v>134</v>
      </c>
      <c r="C23" s="221">
        <v>897293</v>
      </c>
    </row>
    <row r="24" spans="1:3" s="132" customFormat="1" ht="13.5" customHeight="1">
      <c r="A24" s="134" t="s">
        <v>135</v>
      </c>
      <c r="B24" s="140" t="s">
        <v>162</v>
      </c>
      <c r="C24" s="221">
        <v>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IF(SUM(C30:C32)='M4-HLM'!C25,SUM(C30:C32),"SAI")</f>
        <v>685534</v>
      </c>
    </row>
    <row r="30" spans="1:3" ht="13.5" customHeight="1">
      <c r="A30" s="134" t="s">
        <v>141</v>
      </c>
      <c r="B30" s="140" t="s">
        <v>132</v>
      </c>
      <c r="C30" s="227">
        <v>685534</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93.xml><?xml version="1.0" encoding="utf-8"?>
<worksheet xmlns="http://schemas.openxmlformats.org/spreadsheetml/2006/main" xmlns:r="http://schemas.openxmlformats.org/officeDocument/2006/relationships">
  <dimension ref="A1:R34"/>
  <sheetViews>
    <sheetView zoomScalePageLayoutView="0" workbookViewId="0" topLeftCell="A3">
      <selection activeCell="L24" sqref="L2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5" width="9.625" style="154" bestFit="1" customWidth="1"/>
    <col min="16" max="16" width="11.375" style="154" customWidth="1"/>
    <col min="17" max="17" width="11.75390625" style="154" customWidth="1"/>
    <col min="18" max="18" width="9.00390625" style="154" customWidth="1"/>
    <col min="19" max="16384" width="9.00390625" style="155" customWidth="1"/>
  </cols>
  <sheetData>
    <row r="1" spans="1:13" ht="21" customHeight="1">
      <c r="A1" s="723" t="s">
        <v>30</v>
      </c>
      <c r="B1" s="724"/>
      <c r="C1" s="153"/>
      <c r="D1" s="725" t="s">
        <v>65</v>
      </c>
      <c r="E1" s="725"/>
      <c r="F1" s="725"/>
      <c r="G1" s="725"/>
      <c r="H1" s="725"/>
      <c r="I1" s="725"/>
      <c r="J1" s="725"/>
      <c r="K1" s="727" t="s">
        <v>191</v>
      </c>
      <c r="L1" s="727"/>
      <c r="M1" s="163"/>
    </row>
    <row r="2" spans="1:13" ht="16.5" customHeight="1">
      <c r="A2" s="679" t="s">
        <v>213</v>
      </c>
      <c r="B2" s="679"/>
      <c r="C2" s="679"/>
      <c r="D2" s="725" t="s">
        <v>201</v>
      </c>
      <c r="E2" s="725"/>
      <c r="F2" s="725"/>
      <c r="G2" s="725"/>
      <c r="H2" s="725"/>
      <c r="I2" s="725"/>
      <c r="J2" s="725"/>
      <c r="K2" s="729" t="s">
        <v>3</v>
      </c>
      <c r="L2" s="729"/>
      <c r="M2" s="163"/>
    </row>
    <row r="3" spans="1:13" ht="16.5" customHeight="1">
      <c r="A3" s="679" t="s">
        <v>214</v>
      </c>
      <c r="B3" s="679"/>
      <c r="C3" s="120"/>
      <c r="D3" s="730" t="s">
        <v>17</v>
      </c>
      <c r="E3" s="730"/>
      <c r="F3" s="730"/>
      <c r="G3" s="730"/>
      <c r="H3" s="730"/>
      <c r="I3" s="730"/>
      <c r="J3" s="730"/>
      <c r="K3" s="727" t="s">
        <v>15</v>
      </c>
      <c r="L3" s="727"/>
      <c r="M3" s="163"/>
    </row>
    <row r="4" spans="1:13" ht="13.5" customHeight="1">
      <c r="A4" s="98" t="s">
        <v>83</v>
      </c>
      <c r="B4" s="98"/>
      <c r="C4" s="191"/>
      <c r="D4" s="201"/>
      <c r="E4" s="201"/>
      <c r="F4" s="156"/>
      <c r="G4" s="156"/>
      <c r="H4" s="156"/>
      <c r="I4" s="156"/>
      <c r="J4" s="156"/>
      <c r="K4" s="729" t="s">
        <v>2</v>
      </c>
      <c r="L4" s="729"/>
      <c r="M4" s="163"/>
    </row>
    <row r="5" spans="1:13" ht="14.25" customHeight="1">
      <c r="A5" s="201"/>
      <c r="B5" s="201" t="s">
        <v>78</v>
      </c>
      <c r="C5" s="201"/>
      <c r="D5" s="201"/>
      <c r="E5" s="201"/>
      <c r="F5" s="201"/>
      <c r="G5" s="201"/>
      <c r="H5" s="201"/>
      <c r="I5" s="201"/>
      <c r="J5" s="201"/>
      <c r="K5" s="731" t="s">
        <v>174</v>
      </c>
      <c r="L5" s="731"/>
      <c r="M5" s="163"/>
    </row>
    <row r="6" spans="1:13" ht="19.5" customHeight="1">
      <c r="A6" s="732" t="s">
        <v>59</v>
      </c>
      <c r="B6" s="733"/>
      <c r="C6" s="738" t="s">
        <v>32</v>
      </c>
      <c r="D6" s="739" t="s">
        <v>209</v>
      </c>
      <c r="E6" s="739"/>
      <c r="F6" s="739"/>
      <c r="G6" s="739"/>
      <c r="H6" s="739"/>
      <c r="I6" s="739"/>
      <c r="J6" s="739"/>
      <c r="K6" s="739"/>
      <c r="L6" s="739"/>
      <c r="M6" s="163"/>
    </row>
    <row r="7" spans="1:13" ht="15" customHeight="1">
      <c r="A7" s="734"/>
      <c r="B7" s="735"/>
      <c r="C7" s="738"/>
      <c r="D7" s="740" t="s">
        <v>192</v>
      </c>
      <c r="E7" s="741"/>
      <c r="F7" s="741"/>
      <c r="G7" s="741"/>
      <c r="H7" s="741"/>
      <c r="I7" s="741"/>
      <c r="J7" s="742"/>
      <c r="K7" s="743" t="s">
        <v>193</v>
      </c>
      <c r="L7" s="743" t="s">
        <v>194</v>
      </c>
      <c r="M7" s="163"/>
    </row>
    <row r="8" spans="1:13" ht="15" customHeight="1">
      <c r="A8" s="734"/>
      <c r="B8" s="735"/>
      <c r="C8" s="738"/>
      <c r="D8" s="750" t="s">
        <v>31</v>
      </c>
      <c r="E8" s="751" t="s">
        <v>9</v>
      </c>
      <c r="F8" s="752"/>
      <c r="G8" s="752"/>
      <c r="H8" s="752"/>
      <c r="I8" s="752"/>
      <c r="J8" s="753"/>
      <c r="K8" s="744"/>
      <c r="L8" s="748"/>
      <c r="M8" s="163"/>
    </row>
    <row r="9" spans="1:13" ht="60.75" customHeight="1">
      <c r="A9" s="736"/>
      <c r="B9" s="737"/>
      <c r="C9" s="738"/>
      <c r="D9" s="750"/>
      <c r="E9" s="301" t="s">
        <v>195</v>
      </c>
      <c r="F9" s="301" t="s">
        <v>196</v>
      </c>
      <c r="G9" s="301" t="s">
        <v>197</v>
      </c>
      <c r="H9" s="301" t="s">
        <v>198</v>
      </c>
      <c r="I9" s="301" t="s">
        <v>215</v>
      </c>
      <c r="J9" s="301" t="s">
        <v>199</v>
      </c>
      <c r="K9" s="745"/>
      <c r="L9" s="749"/>
      <c r="M9" s="163"/>
    </row>
    <row r="10" spans="1:18" s="168" customFormat="1" ht="12" customHeight="1">
      <c r="A10" s="754" t="s">
        <v>8</v>
      </c>
      <c r="B10" s="755"/>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27540585</v>
      </c>
      <c r="D11" s="245">
        <f>SUM(E11:J11)</f>
        <v>813467</v>
      </c>
      <c r="E11" s="245">
        <f>E12+E13</f>
        <v>813467</v>
      </c>
      <c r="F11" s="245">
        <f aca="true" t="shared" si="0" ref="F11:L11">F12+F13</f>
        <v>0</v>
      </c>
      <c r="G11" s="245">
        <f t="shared" si="0"/>
        <v>0</v>
      </c>
      <c r="H11" s="245">
        <f t="shared" si="0"/>
        <v>0</v>
      </c>
      <c r="I11" s="245">
        <f t="shared" si="0"/>
        <v>0</v>
      </c>
      <c r="J11" s="245">
        <f t="shared" si="0"/>
        <v>0</v>
      </c>
      <c r="K11" s="244">
        <f>K12+K13</f>
        <v>10690766.8</v>
      </c>
      <c r="L11" s="244">
        <f t="shared" si="0"/>
        <v>16036351.2</v>
      </c>
      <c r="M11" s="269">
        <f>'M3-HLM'!C11+'M4-HLM'!C11</f>
        <v>27540585</v>
      </c>
      <c r="N11" s="266">
        <f>C11-M11</f>
        <v>0</v>
      </c>
      <c r="O11" s="266"/>
      <c r="P11" s="266"/>
      <c r="Q11" s="100"/>
      <c r="R11" s="100"/>
    </row>
    <row r="12" spans="1:18" s="158" customFormat="1" ht="15.75" customHeight="1">
      <c r="A12" s="111">
        <v>1</v>
      </c>
      <c r="B12" s="112" t="s">
        <v>96</v>
      </c>
      <c r="C12" s="244">
        <f>D12+K12+L12</f>
        <v>23526111</v>
      </c>
      <c r="D12" s="245">
        <f aca="true" t="shared" si="1" ref="D12:D26">SUM(E12:J12)</f>
        <v>604225</v>
      </c>
      <c r="E12" s="246">
        <v>604225</v>
      </c>
      <c r="F12" s="246"/>
      <c r="G12" s="246">
        <v>0</v>
      </c>
      <c r="H12" s="246">
        <v>0</v>
      </c>
      <c r="I12" s="246">
        <v>0</v>
      </c>
      <c r="J12" s="246">
        <v>0</v>
      </c>
      <c r="K12" s="324">
        <v>9168754</v>
      </c>
      <c r="L12" s="325">
        <f>23526111-K12-E12</f>
        <v>13753132</v>
      </c>
      <c r="M12" s="267">
        <f>'M3-HLM'!C12+'M4-HLM'!C12</f>
        <v>23526111</v>
      </c>
      <c r="N12" s="266">
        <f aca="true" t="shared" si="2" ref="N12:N26">C12-M12</f>
        <v>0</v>
      </c>
      <c r="O12" s="268"/>
      <c r="P12" s="268"/>
      <c r="Q12" s="160"/>
      <c r="R12" s="160"/>
    </row>
    <row r="13" spans="1:18" s="158" customFormat="1" ht="15.75" customHeight="1">
      <c r="A13" s="111">
        <v>2</v>
      </c>
      <c r="B13" s="112" t="s">
        <v>97</v>
      </c>
      <c r="C13" s="244">
        <f>D13+K13+L13</f>
        <v>4014474</v>
      </c>
      <c r="D13" s="245">
        <f t="shared" si="1"/>
        <v>209242</v>
      </c>
      <c r="E13" s="247">
        <v>209242</v>
      </c>
      <c r="F13" s="247"/>
      <c r="G13" s="247">
        <v>0</v>
      </c>
      <c r="H13" s="247">
        <v>0</v>
      </c>
      <c r="I13" s="247"/>
      <c r="J13" s="247">
        <v>0</v>
      </c>
      <c r="K13" s="324">
        <v>1522012.8</v>
      </c>
      <c r="L13" s="325">
        <f>3954510-K13-E13+59964</f>
        <v>2283219.2</v>
      </c>
      <c r="M13" s="267">
        <f>'M3-HLM'!C13+'M4-HLM'!C13</f>
        <v>4014474</v>
      </c>
      <c r="N13" s="266">
        <f t="shared" si="2"/>
        <v>0</v>
      </c>
      <c r="O13" s="268">
        <f>K11-K16</f>
        <v>-0.19999999925494194</v>
      </c>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323">
        <v>0</v>
      </c>
      <c r="L14" s="323">
        <v>0</v>
      </c>
      <c r="M14" s="267">
        <f>'M3-HLM'!C14+'M4-HLM'!C14</f>
        <v>0</v>
      </c>
      <c r="N14" s="266">
        <f t="shared" si="2"/>
        <v>0</v>
      </c>
      <c r="O14" s="268"/>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323"/>
      <c r="L15" s="323"/>
      <c r="M15" s="267">
        <f>'M3-HLM'!C15+'M4-HLM'!C15</f>
        <v>0</v>
      </c>
      <c r="N15" s="266">
        <f t="shared" si="2"/>
        <v>0</v>
      </c>
      <c r="O15" s="268"/>
      <c r="P15" s="266"/>
      <c r="Q15" s="100"/>
      <c r="R15" s="100"/>
    </row>
    <row r="16" spans="1:18" s="158" customFormat="1" ht="15.75" customHeight="1">
      <c r="A16" s="113" t="s">
        <v>100</v>
      </c>
      <c r="B16" s="114" t="s">
        <v>101</v>
      </c>
      <c r="C16" s="244">
        <f>C17+C26</f>
        <v>27540585</v>
      </c>
      <c r="D16" s="244">
        <f t="shared" si="1"/>
        <v>813467</v>
      </c>
      <c r="E16" s="244">
        <f>E17+E26</f>
        <v>813467</v>
      </c>
      <c r="F16" s="244">
        <f aca="true" t="shared" si="3" ref="F16:L16">F17+F26</f>
        <v>0</v>
      </c>
      <c r="G16" s="244">
        <f t="shared" si="3"/>
        <v>0</v>
      </c>
      <c r="H16" s="244">
        <f t="shared" si="3"/>
        <v>0</v>
      </c>
      <c r="I16" s="244">
        <f t="shared" si="3"/>
        <v>0</v>
      </c>
      <c r="J16" s="244">
        <f t="shared" si="3"/>
        <v>0</v>
      </c>
      <c r="K16" s="244">
        <f t="shared" si="3"/>
        <v>10690767</v>
      </c>
      <c r="L16" s="244">
        <f t="shared" si="3"/>
        <v>16036351</v>
      </c>
      <c r="M16" s="269">
        <f>'M3-HLM'!C16+'M4-HLM'!C16</f>
        <v>27540585</v>
      </c>
      <c r="N16" s="266">
        <f t="shared" si="2"/>
        <v>0</v>
      </c>
      <c r="O16" s="268"/>
      <c r="P16" s="266"/>
      <c r="Q16" s="100"/>
      <c r="R16" s="100"/>
    </row>
    <row r="17" spans="1:18" s="158" customFormat="1" ht="15.75" customHeight="1">
      <c r="A17" s="113" t="s">
        <v>39</v>
      </c>
      <c r="B17" s="115" t="s">
        <v>102</v>
      </c>
      <c r="C17" s="244">
        <f>SUM(C18:C25)</f>
        <v>26823152</v>
      </c>
      <c r="D17" s="245">
        <f t="shared" si="1"/>
        <v>781568</v>
      </c>
      <c r="E17" s="244">
        <f>SUM(E18:E25)</f>
        <v>781568</v>
      </c>
      <c r="F17" s="244">
        <f aca="true" t="shared" si="4" ref="F17:L17">SUM(F18:F25)</f>
        <v>0</v>
      </c>
      <c r="G17" s="244">
        <f t="shared" si="4"/>
        <v>0</v>
      </c>
      <c r="H17" s="244">
        <f t="shared" si="4"/>
        <v>0</v>
      </c>
      <c r="I17" s="244">
        <f t="shared" si="4"/>
        <v>0</v>
      </c>
      <c r="J17" s="244">
        <f t="shared" si="4"/>
        <v>0</v>
      </c>
      <c r="K17" s="244">
        <f t="shared" si="4"/>
        <v>10690767</v>
      </c>
      <c r="L17" s="244">
        <f t="shared" si="4"/>
        <v>15350817</v>
      </c>
      <c r="M17" s="269">
        <f>'M3-HLM'!C17+'M4-HLM'!C17</f>
        <v>26823152</v>
      </c>
      <c r="N17" s="266">
        <f t="shared" si="2"/>
        <v>0</v>
      </c>
      <c r="O17" s="268"/>
      <c r="P17" s="266"/>
      <c r="Q17" s="100"/>
      <c r="R17" s="100"/>
    </row>
    <row r="18" spans="1:18" s="158" customFormat="1" ht="15.75" customHeight="1">
      <c r="A18" s="111" t="s">
        <v>41</v>
      </c>
      <c r="B18" s="112" t="s">
        <v>103</v>
      </c>
      <c r="C18" s="244">
        <f aca="true" t="shared" si="5" ref="C18:C26">D18+K18+L18</f>
        <v>762714</v>
      </c>
      <c r="D18" s="245">
        <f t="shared" si="1"/>
        <v>172129</v>
      </c>
      <c r="E18" s="248">
        <v>172129</v>
      </c>
      <c r="F18" s="248"/>
      <c r="G18" s="248">
        <v>0</v>
      </c>
      <c r="H18" s="248">
        <v>0</v>
      </c>
      <c r="I18" s="248"/>
      <c r="J18" s="248">
        <v>0</v>
      </c>
      <c r="K18" s="322">
        <v>212096</v>
      </c>
      <c r="L18" s="326">
        <f>702751-K18-E18+59963</f>
        <v>378489</v>
      </c>
      <c r="M18" s="267">
        <f>'M3-HLM'!C18+'M4-HLM'!C18</f>
        <v>762714</v>
      </c>
      <c r="N18" s="266">
        <f t="shared" si="2"/>
        <v>0</v>
      </c>
      <c r="O18" s="268"/>
      <c r="P18" s="266"/>
      <c r="Q18" s="100"/>
      <c r="R18" s="100"/>
    </row>
    <row r="19" spans="1:18" s="158" customFormat="1" ht="15.75" customHeight="1">
      <c r="A19" s="111" t="s">
        <v>42</v>
      </c>
      <c r="B19" s="112" t="s">
        <v>104</v>
      </c>
      <c r="C19" s="244">
        <f t="shared" si="5"/>
        <v>897293</v>
      </c>
      <c r="D19" s="245">
        <f t="shared" si="1"/>
        <v>0</v>
      </c>
      <c r="E19" s="248"/>
      <c r="F19" s="248"/>
      <c r="G19" s="248"/>
      <c r="H19" s="248"/>
      <c r="I19" s="248"/>
      <c r="J19" s="248"/>
      <c r="K19" s="323"/>
      <c r="L19" s="323">
        <v>897293</v>
      </c>
      <c r="M19" s="267">
        <f>'M3-HLM'!C19+'M4-HLM'!C19</f>
        <v>897293</v>
      </c>
      <c r="N19" s="266">
        <f t="shared" si="2"/>
        <v>0</v>
      </c>
      <c r="O19" s="268"/>
      <c r="P19" s="266"/>
      <c r="Q19" s="100"/>
      <c r="R19" s="100"/>
    </row>
    <row r="20" spans="1:18" s="158" customFormat="1" ht="15.75" customHeight="1">
      <c r="A20" s="111" t="s">
        <v>105</v>
      </c>
      <c r="B20" s="112" t="s">
        <v>181</v>
      </c>
      <c r="C20" s="244">
        <f t="shared" si="5"/>
        <v>0</v>
      </c>
      <c r="D20" s="245">
        <f t="shared" si="1"/>
        <v>0</v>
      </c>
      <c r="E20" s="248"/>
      <c r="F20" s="248"/>
      <c r="G20" s="248"/>
      <c r="H20" s="248"/>
      <c r="I20" s="248"/>
      <c r="J20" s="248"/>
      <c r="K20" s="323"/>
      <c r="L20" s="323"/>
      <c r="M20" s="267">
        <f>'M3-HLM'!C20</f>
        <v>0</v>
      </c>
      <c r="N20" s="266">
        <f t="shared" si="2"/>
        <v>0</v>
      </c>
      <c r="O20" s="268"/>
      <c r="P20" s="266"/>
      <c r="Q20" s="100"/>
      <c r="R20" s="100"/>
    </row>
    <row r="21" spans="1:18" s="158" customFormat="1" ht="15.75" customHeight="1">
      <c r="A21" s="111" t="s">
        <v>107</v>
      </c>
      <c r="B21" s="112" t="s">
        <v>106</v>
      </c>
      <c r="C21" s="244">
        <f t="shared" si="5"/>
        <v>25024820</v>
      </c>
      <c r="D21" s="245">
        <f t="shared" si="1"/>
        <v>609439</v>
      </c>
      <c r="E21" s="248">
        <v>609439</v>
      </c>
      <c r="F21" s="248">
        <v>0</v>
      </c>
      <c r="G21" s="248">
        <v>0</v>
      </c>
      <c r="H21" s="248">
        <v>0</v>
      </c>
      <c r="I21" s="248">
        <v>0</v>
      </c>
      <c r="J21" s="248">
        <v>0</v>
      </c>
      <c r="K21" s="322">
        <f>9790210+688461</f>
        <v>10478671</v>
      </c>
      <c r="L21" s="326">
        <f>25024819-K21-E21+1</f>
        <v>13936710</v>
      </c>
      <c r="M21" s="267">
        <f>'M3-HLM'!C21+'M4-HLM'!C20</f>
        <v>25024820</v>
      </c>
      <c r="N21" s="266">
        <f t="shared" si="2"/>
        <v>0</v>
      </c>
      <c r="O21" s="268"/>
      <c r="P21" s="266"/>
      <c r="Q21" s="100"/>
      <c r="R21" s="100"/>
    </row>
    <row r="22" spans="1:18" s="158" customFormat="1" ht="15.75" customHeight="1">
      <c r="A22" s="111" t="s">
        <v>109</v>
      </c>
      <c r="B22" s="112" t="s">
        <v>108</v>
      </c>
      <c r="C22" s="244">
        <f t="shared" si="5"/>
        <v>138325</v>
      </c>
      <c r="D22" s="245">
        <f t="shared" si="1"/>
        <v>0</v>
      </c>
      <c r="E22" s="247">
        <v>0</v>
      </c>
      <c r="F22" s="247"/>
      <c r="G22" s="247">
        <v>0</v>
      </c>
      <c r="H22" s="247"/>
      <c r="I22" s="247"/>
      <c r="J22" s="247"/>
      <c r="K22" s="323"/>
      <c r="L22" s="323">
        <v>138325</v>
      </c>
      <c r="M22" s="267">
        <f>'M3-HLM'!C22+'M4-HLM'!C21</f>
        <v>138325</v>
      </c>
      <c r="N22" s="266">
        <f t="shared" si="2"/>
        <v>0</v>
      </c>
      <c r="O22" s="268"/>
      <c r="P22" s="266"/>
      <c r="Q22" s="100"/>
      <c r="R22" s="100"/>
    </row>
    <row r="23" spans="1:18" s="158" customFormat="1" ht="15.75" customHeight="1">
      <c r="A23" s="111" t="s">
        <v>111</v>
      </c>
      <c r="B23" s="112" t="s">
        <v>110</v>
      </c>
      <c r="C23" s="244">
        <f t="shared" si="5"/>
        <v>0</v>
      </c>
      <c r="D23" s="245">
        <f t="shared" si="1"/>
        <v>0</v>
      </c>
      <c r="E23" s="248"/>
      <c r="F23" s="248"/>
      <c r="G23" s="248"/>
      <c r="H23" s="248"/>
      <c r="I23" s="248"/>
      <c r="J23" s="248"/>
      <c r="K23" s="323"/>
      <c r="L23" s="323">
        <v>0</v>
      </c>
      <c r="M23" s="267">
        <f>'M3-HLM'!C23+'M4-HLM'!C22</f>
        <v>0</v>
      </c>
      <c r="N23" s="266">
        <f t="shared" si="2"/>
        <v>0</v>
      </c>
      <c r="O23" s="268"/>
      <c r="P23" s="266"/>
      <c r="Q23" s="100"/>
      <c r="R23" s="100"/>
    </row>
    <row r="24" spans="1:18" s="158" customFormat="1" ht="25.5">
      <c r="A24" s="111" t="s">
        <v>113</v>
      </c>
      <c r="B24" s="116" t="s">
        <v>112</v>
      </c>
      <c r="C24" s="244">
        <f t="shared" si="5"/>
        <v>0</v>
      </c>
      <c r="D24" s="245">
        <f t="shared" si="1"/>
        <v>0</v>
      </c>
      <c r="E24" s="248">
        <v>0</v>
      </c>
      <c r="F24" s="248"/>
      <c r="G24" s="248"/>
      <c r="H24" s="248"/>
      <c r="I24" s="248"/>
      <c r="J24" s="248"/>
      <c r="K24" s="323"/>
      <c r="L24" s="323">
        <v>0</v>
      </c>
      <c r="M24" s="267">
        <f>'M3-HLM'!C24+'M4-HLM'!C23</f>
        <v>0</v>
      </c>
      <c r="N24" s="266">
        <f t="shared" si="2"/>
        <v>0</v>
      </c>
      <c r="O24" s="268"/>
      <c r="P24" s="266"/>
      <c r="Q24" s="100"/>
      <c r="R24" s="100"/>
    </row>
    <row r="25" spans="1:18" s="158" customFormat="1" ht="15.75" customHeight="1">
      <c r="A25" s="111" t="s">
        <v>158</v>
      </c>
      <c r="B25" s="112" t="s">
        <v>114</v>
      </c>
      <c r="C25" s="244">
        <f t="shared" si="5"/>
        <v>0</v>
      </c>
      <c r="D25" s="245">
        <f t="shared" si="1"/>
        <v>0</v>
      </c>
      <c r="E25" s="247">
        <v>0</v>
      </c>
      <c r="F25" s="247"/>
      <c r="G25" s="247"/>
      <c r="H25" s="247"/>
      <c r="I25" s="247"/>
      <c r="J25" s="247"/>
      <c r="K25" s="323">
        <v>0</v>
      </c>
      <c r="L25" s="323">
        <v>0</v>
      </c>
      <c r="M25" s="267">
        <f>'M3-HLM'!C25+'M4-HLM'!C24</f>
        <v>0</v>
      </c>
      <c r="N25" s="266">
        <f t="shared" si="2"/>
        <v>0</v>
      </c>
      <c r="O25" s="268"/>
      <c r="P25" s="266"/>
      <c r="Q25" s="100"/>
      <c r="R25" s="100"/>
    </row>
    <row r="26" spans="1:18" s="158" customFormat="1" ht="15.75" customHeight="1">
      <c r="A26" s="113" t="s">
        <v>40</v>
      </c>
      <c r="B26" s="114" t="s">
        <v>115</v>
      </c>
      <c r="C26" s="244">
        <f t="shared" si="5"/>
        <v>717433</v>
      </c>
      <c r="D26" s="245">
        <f t="shared" si="1"/>
        <v>31899</v>
      </c>
      <c r="E26" s="247">
        <v>31899</v>
      </c>
      <c r="F26" s="247"/>
      <c r="G26" s="247">
        <v>0</v>
      </c>
      <c r="H26" s="247">
        <v>0</v>
      </c>
      <c r="I26" s="247"/>
      <c r="J26" s="247"/>
      <c r="K26" s="323"/>
      <c r="L26" s="323">
        <v>685534</v>
      </c>
      <c r="M26" s="267">
        <f>'M3-HLM'!C26+'M4-HLM'!C25</f>
        <v>717433</v>
      </c>
      <c r="N26" s="266">
        <f t="shared" si="2"/>
        <v>0</v>
      </c>
      <c r="O26" s="268"/>
      <c r="P26" s="266"/>
      <c r="Q26" s="100"/>
      <c r="R26" s="100"/>
    </row>
    <row r="27" spans="1:18" s="158" customFormat="1" ht="31.5" customHeight="1">
      <c r="A27" s="117" t="s">
        <v>64</v>
      </c>
      <c r="B27" s="161" t="s">
        <v>200</v>
      </c>
      <c r="C27" s="229">
        <f>(C18+C19+C20)/C17*100</f>
        <v>6.188709663950009</v>
      </c>
      <c r="D27" s="229">
        <f aca="true" t="shared" si="6" ref="D27:L27">(D18+D19+D20)/D17*100</f>
        <v>22.023547535211268</v>
      </c>
      <c r="E27" s="229">
        <f t="shared" si="6"/>
        <v>22.023547535211268</v>
      </c>
      <c r="F27" s="229" t="e">
        <f t="shared" si="6"/>
        <v>#DIV/0!</v>
      </c>
      <c r="G27" s="229" t="e">
        <f t="shared" si="6"/>
        <v>#DIV/0!</v>
      </c>
      <c r="H27" s="229" t="e">
        <f t="shared" si="6"/>
        <v>#DIV/0!</v>
      </c>
      <c r="I27" s="229" t="e">
        <f t="shared" si="6"/>
        <v>#DIV/0!</v>
      </c>
      <c r="J27" s="229" t="e">
        <f t="shared" si="6"/>
        <v>#DIV/0!</v>
      </c>
      <c r="K27" s="229">
        <f t="shared" si="6"/>
        <v>1.9839175243460083</v>
      </c>
      <c r="L27" s="229">
        <f t="shared" si="6"/>
        <v>8.310841045137858</v>
      </c>
      <c r="M27" s="265"/>
      <c r="N27" s="266"/>
      <c r="O27" s="266"/>
      <c r="P27" s="266"/>
      <c r="Q27" s="100"/>
      <c r="R27" s="100"/>
    </row>
    <row r="28" spans="1:18" s="143" customFormat="1" ht="15" customHeight="1">
      <c r="A28" s="163"/>
      <c r="B28" s="756" t="s">
        <v>13</v>
      </c>
      <c r="C28" s="756"/>
      <c r="D28" s="162"/>
      <c r="E28" s="162"/>
      <c r="F28" s="162"/>
      <c r="G28" s="757" t="s">
        <v>20</v>
      </c>
      <c r="H28" s="757"/>
      <c r="I28" s="757"/>
      <c r="J28" s="757"/>
      <c r="K28" s="757"/>
      <c r="L28" s="757"/>
      <c r="M28" s="163"/>
      <c r="N28" s="163"/>
      <c r="O28" s="163"/>
      <c r="P28" s="163"/>
      <c r="Q28" s="163"/>
      <c r="R28" s="163"/>
    </row>
    <row r="29" spans="1:18" s="143" customFormat="1" ht="15" customHeight="1">
      <c r="A29" s="163"/>
      <c r="B29" s="758" t="s">
        <v>6</v>
      </c>
      <c r="C29" s="758"/>
      <c r="D29" s="162"/>
      <c r="E29" s="162"/>
      <c r="F29" s="162"/>
      <c r="G29" s="757"/>
      <c r="H29" s="757"/>
      <c r="I29" s="757"/>
      <c r="J29" s="757"/>
      <c r="K29" s="757"/>
      <c r="L29" s="757"/>
      <c r="M29" s="163"/>
      <c r="N29" s="163"/>
      <c r="O29" s="163"/>
      <c r="P29" s="163"/>
      <c r="Q29" s="163"/>
      <c r="R29" s="163"/>
    </row>
    <row r="30" spans="1:18" s="143" customFormat="1" ht="15" customHeight="1">
      <c r="A30" s="163"/>
      <c r="B30" s="746" t="s">
        <v>56</v>
      </c>
      <c r="C30" s="746"/>
      <c r="D30" s="164"/>
      <c r="E30" s="164"/>
      <c r="F30" s="162"/>
      <c r="G30" s="747" t="s">
        <v>54</v>
      </c>
      <c r="H30" s="747"/>
      <c r="I30" s="747"/>
      <c r="J30" s="747"/>
      <c r="K30" s="747"/>
      <c r="L30" s="747"/>
      <c r="M30" s="165"/>
      <c r="N30" s="165"/>
      <c r="O30" s="165"/>
      <c r="P30" s="165"/>
      <c r="Q30" s="163"/>
      <c r="R30" s="163"/>
    </row>
    <row r="31" spans="1:18" s="143" customFormat="1" ht="16.5">
      <c r="A31" s="163"/>
      <c r="B31" s="106"/>
      <c r="C31" s="303"/>
      <c r="D31" s="162"/>
      <c r="E31" s="162"/>
      <c r="F31" s="162"/>
      <c r="G31" s="302"/>
      <c r="H31" s="302"/>
      <c r="I31" s="302"/>
      <c r="J31" s="302"/>
      <c r="K31" s="302"/>
      <c r="L31" s="30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HUY</cp:lastModifiedBy>
  <cp:lastPrinted>2016-01-15T02:42:46Z</cp:lastPrinted>
  <dcterms:created xsi:type="dcterms:W3CDTF">2004-03-07T02:36:29Z</dcterms:created>
  <dcterms:modified xsi:type="dcterms:W3CDTF">2016-01-15T04:37:03Z</dcterms:modified>
  <cp:category/>
  <cp:version/>
  <cp:contentType/>
  <cp:contentStatus/>
</cp:coreProperties>
</file>